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55" yWindow="6705" windowWidth="13470" windowHeight="6630" activeTab="0"/>
  </bookViews>
  <sheets>
    <sheet name="Pagrindinis" sheetId="1" r:id="rId1"/>
  </sheets>
  <definedNames>
    <definedName name="_xlnm.Print_Area" localSheetId="0">'Pagrindinis'!$A$2:$Q$64</definedName>
  </definedNames>
  <calcPr fullCalcOnLoad="1"/>
</workbook>
</file>

<file path=xl/sharedStrings.xml><?xml version="1.0" encoding="utf-8"?>
<sst xmlns="http://schemas.openxmlformats.org/spreadsheetml/2006/main" count="276" uniqueCount="196">
  <si>
    <t>Programos pavadinimas</t>
  </si>
  <si>
    <t>Priemonės kodas</t>
  </si>
  <si>
    <t>Priemonės pavadinimas</t>
  </si>
  <si>
    <t>Finansavimo šaltinis</t>
  </si>
  <si>
    <t>išlaidoms</t>
  </si>
  <si>
    <t>iš jų</t>
  </si>
  <si>
    <t>iš viso</t>
  </si>
  <si>
    <t>iš jų darbo užmokesčiui</t>
  </si>
  <si>
    <t>turtui įsigyti</t>
  </si>
  <si>
    <t>Skirtumas</t>
  </si>
  <si>
    <t>SB</t>
  </si>
  <si>
    <t>SB -</t>
  </si>
  <si>
    <t>SL -</t>
  </si>
  <si>
    <t>skolintos lėšos</t>
  </si>
  <si>
    <t xml:space="preserve">savivaldybės biudžeto lėšos </t>
  </si>
  <si>
    <t>Finansavimo šaltinis:</t>
  </si>
  <si>
    <t xml:space="preserve">MK - </t>
  </si>
  <si>
    <t>mokinio krepšelio lėšos</t>
  </si>
  <si>
    <t xml:space="preserve">KN - </t>
  </si>
  <si>
    <t>kompensuojami nuompinigiai</t>
  </si>
  <si>
    <t>SP -</t>
  </si>
  <si>
    <t>pajamos už suteiktas mokamas paslaugas</t>
  </si>
  <si>
    <t>VB -</t>
  </si>
  <si>
    <t>valstybės biudžeto lėšos</t>
  </si>
  <si>
    <t xml:space="preserve">Iš viso: </t>
  </si>
  <si>
    <t>KPPP -</t>
  </si>
  <si>
    <t>Kelių priežiūros ir plėtros programos lėšos</t>
  </si>
  <si>
    <t>PF -</t>
  </si>
  <si>
    <t>privatizavimo fondo lėšos</t>
  </si>
  <si>
    <t>SB(P) -</t>
  </si>
  <si>
    <t>Savivaldybei perduotos lėšos</t>
  </si>
  <si>
    <t>n.p. -</t>
  </si>
  <si>
    <t>Nauja siūloma priemonė</t>
  </si>
  <si>
    <t>Pastabos</t>
  </si>
  <si>
    <t>7. Kultūros paveldo puoselėjimo ir kultūros plėtros programa</t>
  </si>
  <si>
    <t>1.1.2.</t>
  </si>
  <si>
    <t>1.2.2.</t>
  </si>
  <si>
    <t>2014 m. asignavimai</t>
  </si>
  <si>
    <t>2014 m. pakeistas planas</t>
  </si>
  <si>
    <t>1.1.25.</t>
  </si>
  <si>
    <t>Ikimokyklinio ir priešmokyklinio ugdymų programų įgyvendinimas bei tinkamos ugdymo aplinkos užtikrinimas Dovilų lopšelyje-darželyje "Kregždutė"</t>
  </si>
  <si>
    <t>3. Aplinkos apsaugos programa</t>
  </si>
  <si>
    <t>Kompensavimas VšĮ „Gargždų švara“ už 2013 m. suteiktas vietinės rinkliavos už atliekų tvarkymą lengvatas</t>
  </si>
  <si>
    <t>3.1.3.</t>
  </si>
  <si>
    <t>Kretingalės kultūros centro renovacija</t>
  </si>
  <si>
    <t>BĮ Kretingalės kultūros centro veiklos organizavimas</t>
  </si>
  <si>
    <t>2.2.9 (n.p.)</t>
  </si>
  <si>
    <t>9 Savivaldybės valdymo ir pagrindinių funkcijų vykdymo programa</t>
  </si>
  <si>
    <t>Komunalinio ūkio ir aplinkosaugos skyrius prašo į Strateginį veiklos planą įtraukti naują priemonę ir numatyti lėšų VšĮ „Gargždų švara“ kompensavimui už suteiktas vietinės rinkliavos už atliekų tvarkymą lengvatas. Priemonės vykdytojas - Komunalinio ūkio ir aplinkosaugos skyrius.</t>
  </si>
  <si>
    <t>Statybos ir kelių priežiūros skyrius prašo skirti papildomų lėšų lietaus nuotekų įrengimui.</t>
  </si>
  <si>
    <t>1.1.10.</t>
  </si>
  <si>
    <t>Bendrųjų ugdymo planų įgyvendinimas bei tinkamos ugdymo aplinkos užtikrinimas Drevernos pagrindinėje mokykloje</t>
  </si>
  <si>
    <t xml:space="preserve">Projekto "Drevernos rekreacinio patrauklumo didinimas" įgyvendinimas </t>
  </si>
  <si>
    <t>2. Ekonominio konkurencingumo didinimo programa</t>
  </si>
  <si>
    <t>Neformaliojo ugdymo programų įgyvendinimas ir tinkamos aplinkos užtikrinimas  Gargždų sporto mokykloje</t>
  </si>
  <si>
    <t>1.2.5.</t>
  </si>
  <si>
    <t>1.1.4.</t>
  </si>
  <si>
    <t>Bendrųjų ugdymo planų įgyvendinimas  bei tinkamos ugdymo aplinkos užtikrinimas Gargždų "Vaivorykštės" gimnazijoje</t>
  </si>
  <si>
    <t>Statybos ir kelių priežiūros skyrius prašo skirti papildomų lėšų, nes suplanuotų lėšų nepakanka universalios dirbtinės dangos aikštelės pagrindams įrengti.</t>
  </si>
  <si>
    <t>8. Kūno kultūros ir sporto plėtros programa</t>
  </si>
  <si>
    <t>Universalios dirbtinės dangos futbolo aikštelės įrengimas Ginduliuose</t>
  </si>
  <si>
    <t>Universalios dirbtinės dangos futbolo aikštelės įrengimas Priekulėje</t>
  </si>
  <si>
    <t>2.1.2.</t>
  </si>
  <si>
    <t>2.1.3.</t>
  </si>
  <si>
    <t>Lentelė Nr. 1</t>
  </si>
  <si>
    <t>3.2.4.</t>
  </si>
  <si>
    <t>Dovilų pagrindinės mokyklos renovacija</t>
  </si>
  <si>
    <t>Mokykla prašo skirti lėšų projekto išlaidų audito paslaugai pirkti.</t>
  </si>
  <si>
    <t>Atsiskaitymas už  vaikų ugdymą Klaipėdos miesto savivaldybės ikimokyklinėse įstaigose</t>
  </si>
  <si>
    <t>4.4.1.</t>
  </si>
  <si>
    <t>Teritorijų planavimo duomenų banko papildymas nekilnojamojo turto (sklypų) registro žemėlapio duomenimis</t>
  </si>
  <si>
    <t>Gatvių ir parkų valymas ir priežiūra Veiviržėnų seniūnijoje</t>
  </si>
  <si>
    <t>2.3.10.</t>
  </si>
  <si>
    <t>5. Socialinės paramos programa</t>
  </si>
  <si>
    <t>Priemiestinių autobusų maršrutų subsidijavimas</t>
  </si>
  <si>
    <t>1.2.7.</t>
  </si>
  <si>
    <t>Lėšų atstatymas.</t>
  </si>
  <si>
    <t>1.2.4.</t>
  </si>
  <si>
    <t>Socialinių paslaugų pirkimas</t>
  </si>
  <si>
    <t>1.1.3.</t>
  </si>
  <si>
    <t>1.1.5.</t>
  </si>
  <si>
    <t>Finansinės pagalbos  Savivaldybės lėšomis teikimas</t>
  </si>
  <si>
    <t>Lėšų atstatymas perkeliant sutaupytas lėšas iš 1.1.5. priemonės.</t>
  </si>
  <si>
    <t>Sutaupytos lėšos perkeliamos į 9 programos 1.1.2.  priemonę.</t>
  </si>
  <si>
    <t>Socialinių pašalpų ir kompensacijų skaičiavimas ir mokėjimas</t>
  </si>
  <si>
    <t>Nekilnojamo turto įsigijimas viešųjų poreikių tenkinimui</t>
  </si>
  <si>
    <t>5.5.4.</t>
  </si>
  <si>
    <t>Savivaldybės turto kadastriniai matavimai ir teisinė registracija</t>
  </si>
  <si>
    <t>5.1.1.</t>
  </si>
  <si>
    <t>4.2.7. (n.p.)</t>
  </si>
  <si>
    <t>4.2.8. (n.p.)</t>
  </si>
  <si>
    <t>1.2.13.</t>
  </si>
  <si>
    <t>Socialinių išmokų skaičiavimas ir mokėjimas</t>
  </si>
  <si>
    <t xml:space="preserve">Neformaliojo ugdymo programų įgyvendinimas ir tinkamos aplinkos užtikrinimas Priekulės muzikos mokykloje </t>
  </si>
  <si>
    <t>Mokykla prašo skirti 1.694 Lt mokyklos darbo vietų profesinės rizikos vertinimui.</t>
  </si>
  <si>
    <t>1.2.3.</t>
  </si>
  <si>
    <t xml:space="preserve">Neformaliojo ugdymo programų įgyvendinimas ir tinkamos aplinkos užtikrinimas Gargždų muzikos mokykloje </t>
  </si>
  <si>
    <t xml:space="preserve">Mokykla prašo skirti 3.200 Lt lėšų kostiumų įsigijimui, nes mokyklos auklėtiniai atrinkti dalyvauti š. m. Dainų šventėje. </t>
  </si>
  <si>
    <t>1.1.9. (n.p.)</t>
  </si>
  <si>
    <t>Klaipėdos rajono vandens tiekimo ir nuotekų tvarkymo infrastruktūros plėtros specialiojo plano rengimas</t>
  </si>
  <si>
    <t>BĮ Dovilų etninės kultūros centro veiklos organizavimas</t>
  </si>
  <si>
    <t>1.1.6.</t>
  </si>
  <si>
    <t>Kultūros centras prašo skirti lėšų, reikalingų Plikių kultūros namų stogo dangos remontui ir vidurinio kamino dalies permūrijimui.</t>
  </si>
  <si>
    <t>Etninės kultūros centras prašo skirti 5.000 Lt kelionės išlaidoms į tarptautinį konkursą Bulgarijoje. Įstaiga prašo skirti 742 Lt pastato draudimui nuo nelaimingų atsitikimų.</t>
  </si>
  <si>
    <t>BĮ Priekulės kultūros centro veiklos organizavimas</t>
  </si>
  <si>
    <t>Kultūros centras prašo skirti 7.000 Lt kelionės išlaidoms į tarptautinį mėgėjų teatrų festivalį Suomijoje.</t>
  </si>
  <si>
    <t>Geodezijos ir GIS skyrius prašo skirti papildomų lėšų priemonės įgyvendinimui.</t>
  </si>
  <si>
    <t>Statybos ir kelių priežiūros skyrius prašo pakeisti projekto vykdytojo kodą iš „15.5“ į „20“.</t>
  </si>
  <si>
    <t>Statybos ir kelių priežiūros skyrius prašo pakeisti projekto vykdytojo kodą iš „15.2“ į „20“.</t>
  </si>
  <si>
    <t>Statybos ir kelių priežiūros skyrius prašo pakeisti projekto vykdytojo kodą iš „15.1“ į „20“.</t>
  </si>
  <si>
    <t>3.3.16.</t>
  </si>
  <si>
    <t>3.3.17.</t>
  </si>
  <si>
    <t>3.3.18.</t>
  </si>
  <si>
    <t>Veiviržėnų J. Šaulio gimnazijos bendrabučio pastato modernizavimas</t>
  </si>
  <si>
    <t>Gargždų "Kranto" pagrindinės mokyklos sporto aikštyno atnaujinimas</t>
  </si>
  <si>
    <t>Gargždų "Minijos" progimnazijos Gobergiškės skyriaus pastato remontas</t>
  </si>
  <si>
    <t>VIP</t>
  </si>
  <si>
    <t>Mokykla prašo skirti 2.500 Lt krepšinio lentoms su lankais (2 komplektams) įsigyti, nes turimi įrenginiai pagaminti vietinio meistro prieš 15 metų ir yra nesaugūs.</t>
  </si>
  <si>
    <t>Atstatomą pagal protokolinį sprendimą.</t>
  </si>
  <si>
    <t>2.1.1.</t>
  </si>
  <si>
    <t>Klaipėdos rajono savivaldybės jaunimo politikos plėtros 2014-2016 m. programos įgyvendinimas</t>
  </si>
  <si>
    <t>Mokyklinių autobusų įsigijimas</t>
  </si>
  <si>
    <t>1.5.2.</t>
  </si>
  <si>
    <t>Švietimo skyrius prašo skirti papildomų lėšų mokyklinio autobuso įsigijimui.</t>
  </si>
  <si>
    <t>3.2.6. (n.p.)</t>
  </si>
  <si>
    <t>Gargždų parapija prašo skirti lėšų Gargždų bažnyčios pagrindinio fasado atnaujinimui. Fasado atnaujinimo darbams siūloma skirti 50.000 Lt</t>
  </si>
  <si>
    <t>Dalyvavimas įrengiant vėtrungių alėjas Klaipėdos mieste</t>
  </si>
  <si>
    <t>Strateginio planavimo ir investicijų skyrius prašo įtraukti naują priemonę ir jos įgyvendinimui iš 9 programos 2.1.2. priemonės perkelti 5.000 Lt.</t>
  </si>
  <si>
    <t>Reprezentacinė leidyba</t>
  </si>
  <si>
    <t>Administracijos darbo organizavimas</t>
  </si>
  <si>
    <t>Lėšų atstatymas perkeliant sutaupytas lėšas iš 5 programos 1.1.5. priemonės.</t>
  </si>
  <si>
    <t>1.2.1.</t>
  </si>
  <si>
    <t>1.2.14.</t>
  </si>
  <si>
    <t>Dienos globos paslaugų bei specialaus transporto paslaugos teikimas Gargždų socialinių paslaugų centre</t>
  </si>
  <si>
    <t>Dienos globos paslaugų bei specialaus transporto paslaugos teikimas, krizių centro paslaugos Priekulės socialinių paslaugų centre</t>
  </si>
  <si>
    <t>Paslaugų  klientų namuose teikimas, neįgaliųjų aprūpinimas techninės pagalbos priemonėmis Paramos šeimai centre</t>
  </si>
  <si>
    <t>Paslaugų teikimas Gargždų socialinių paslaugų centro padalinyje (nakvynės namai)</t>
  </si>
  <si>
    <t xml:space="preserve">Klaipėdos rajono savivaldybės strateginio veiklos plano 2014-2016 m. siūlomi pakeitimai 2014 m. </t>
  </si>
  <si>
    <t>Muziejus prašo 2015 m. papildomai numatyti 80.245 Lt apžvalgos bokštelio pirkimui, nes suplanuotų projekto įgyvendinimui lėšų nepakanka.</t>
  </si>
  <si>
    <t>VšĮ „Gargždų švara“ prašo kompensuoti išlaidas, 2013 m. patirtas išlaidas steigiant viešųjų darbų administratoriaus darbo vietą.</t>
  </si>
  <si>
    <t>Ikimokyklinio ir priešmokyklinio ugdymų programų įgyvendinimas bei tinkamos ugdymo aplinkos užtikrinimas Gargždų lopšelyje -darželyje "Gintarėlis"</t>
  </si>
  <si>
    <t>1.1.21.</t>
  </si>
  <si>
    <t>Paviršinio lietaus vandens surinkimo sistemų projektavimas ir įrengimo darbai adresu P. Cvirkos g. 25, Gargždai („Minijos“ progimnazijos teritorija)</t>
  </si>
  <si>
    <t>Viešųjų darbų programos vykdymas</t>
  </si>
  <si>
    <t>1.2.9. (n.p.)</t>
  </si>
  <si>
    <t>Ikimokyklinio ir priešmokyklinio ugdymų programų įgyvendinimas bei tinkamos ugdymo aplinkos užtikrinimas Drevernos vaikų darželyje</t>
  </si>
  <si>
    <t>1.1.29.</t>
  </si>
  <si>
    <t>Įstaiga prašo III ket. skirti 3.000 Lt įstaigos grindų remontui. Esamos grindys yra nelygios, su įtrūkimais, linguoja ir kelia pavojų vaikų sveikatai.</t>
  </si>
  <si>
    <t>1.1.9.</t>
  </si>
  <si>
    <t>Mokykla prašo skirti 7.900 Lt naujam šaldytuvui, indaplovei ir indų džiovinimo lentynai. Lėšos perkeliamos iš 1 programos 3.1.2 priemonės.</t>
  </si>
  <si>
    <t>3.1.2.</t>
  </si>
  <si>
    <t>Organizacinės ir buitinės technikos įsigijimas švietimo įstaigoms</t>
  </si>
  <si>
    <t>7.900 Lt perkeliama į 1 programos 1.1.9 priemonę (naujam šaldytuvui, indaplovei ir indų džiovinimo lentynai įsigyti).</t>
  </si>
  <si>
    <t>Bendrųjų ugdymo planų įgyvendinimas bei tinkamos ugdymo aplinkos užtikrinimas Dovilų  pagrindinėje mokykloje</t>
  </si>
  <si>
    <t>Švietimo skyrius prašo skirti lėšų naujos ikimokyklinės grupės įrengimui Dovilų pagrindinės mokyklos patalpose. Patalpų pritaikymui reikėtų 47.300 Lt, inventoriaus įsigijimui - 16.500 Lt. Įsteigus grupę nuo rugsėjo 1 d. papildomai reikės skirti finansavimą naujų darbuotojų etatams finansuoti.</t>
  </si>
  <si>
    <t>Žinių visuomenės plėtros programa</t>
  </si>
  <si>
    <t>Švietimo skyrius prašo skirti lėšų dviejų naujų „Gintarėlio“ darželio grupių steigimui „Minijos“ progimnazijos pradinių klasių pastate. Patalpų pritaikymui reikėtų 124.300 Lt, inventoriaus įsigijimui - 78.200 Lt. Įsteigus grupes nuo rugsėjo 1 d. papildomai reikės skirti finansavimą auklėtojų, auklėtojų padėjėjų, darbininko etatams finansuoti.</t>
  </si>
  <si>
    <t>Mokykla prašo skirti 30.327 Lt sunkiosios atletikos salės ir jos dušų daliniam remontui, nes neatlikus šių darbų Klaipėdos visuomenės sveikatos centras gali uždrausti vykdyti sportinį ugdymo procesą.</t>
  </si>
  <si>
    <t>1.2.8. (n.p.)</t>
  </si>
  <si>
    <t>Sutaupytos lėšos perkeliamos į 1.1.3, 1.2.1, 1.2.2, 1.2.3., 1.2.4, 1.2.7, 1.2.14 priemones ir į 9 programos 1.2.13 priemonę.</t>
  </si>
  <si>
    <t>Strateginio planavimo ir investicijų skyrius prašo perkelti 5.000 Lt 2 programos naujos priemonės „Dalyvavimas įrengiant vėtrungių alėjas Klaipėdos mieste“ įgyvendinimui.</t>
  </si>
  <si>
    <t>Endriejavo mstl. paviršinio lietaus vandens nuvedimo sistemų projektavimas ir darbai tarp Klevų ir Vinkurių gatvių</t>
  </si>
  <si>
    <t>1.1.31.</t>
  </si>
  <si>
    <t>Komunalinio ūkio ir aplinkosaugos skyrius naujos priemonės įgyvendinimui prašo iš SB lėšų numatyti 2015 m. - 50.000 Lt, 2016 m. - 50.000 Lt.</t>
  </si>
  <si>
    <t>Komunalinio ūkio ir aplinkosaugos skyrius naujos priemonės įgyvendinimui prašo 2015 m. numatyti 30.000 Lt SB lėšų.</t>
  </si>
  <si>
    <t>Komunalinio ūkio ir aplinkosaugos skyrius naujos priemonės įgyvendinimui prašo 2015 m. numatyti 50.000 Lt SB lėšų.</t>
  </si>
  <si>
    <t>Seniūnija prašo skirti lėšų metalinėms liepto konstrukcijoms ir jų priedams, darbų atlikimą organizuos seniūnija. Lieptas bus pastatytas per Veiviržos upę, priėjimui prie piliakalnio.</t>
  </si>
  <si>
    <t>4.1.8. (n.p.)</t>
  </si>
  <si>
    <t>6. Susisiekimo ir inžinerinės infrastruktūros plėtros programa</t>
  </si>
  <si>
    <t>1.2.24. (n.p.)</t>
  </si>
  <si>
    <t>Endriejavo mstl. Veiviržėnų g. šaligatvių tiesimo techninio-darbo projekto parengimas ir projekto vykdymo priežiūra</t>
  </si>
  <si>
    <t>KPPP</t>
  </si>
  <si>
    <t xml:space="preserve">Statybos ir kelių priežiūros skyrius prašo numatyti 2015 m. 30.000 Lt iš KPPP Endriejavo mstl. Veiviržėnų g. šaligatvių tiesimo techninio-darbo projekto parengimui ir projekto vykdymo priežiūrai. </t>
  </si>
  <si>
    <t>5.1.10.</t>
  </si>
  <si>
    <t>Projekto "Kalniškės piliakalnio pritaikymas kultūros ir viešojo turizmo reikmėms" įgyvendinimas</t>
  </si>
  <si>
    <t>Gargždų miesto ribų keitimo procedūrų vykdymas</t>
  </si>
  <si>
    <t>Vadovaudamasi 2014-05-08 pasitarimo protokolu Nr. A6-182, Architektūros ir urbanistikos skyrius prašo įtraukti naują priemonę ir jos įgyvendinimui 2015 m. numatyti 10.000 Lt, o 2016 m. - 90.000 Lt.</t>
  </si>
  <si>
    <t xml:space="preserve">Siūloma 2015 m. numatyti 216.100 Lt iš SB prie Kalniškės piliakalnio privažiavimo keliuko įrengimui. </t>
  </si>
  <si>
    <t>1.1.7.</t>
  </si>
  <si>
    <t>J. Lankučio viešosios bibliotekos ir jos filialų veiklos organizavimas</t>
  </si>
  <si>
    <t xml:space="preserve">Siūloma skirti 3.000 Lt bibliotekos Šalpėnų skyriaus pastato laiptinės remontui reikalingų medžiagų įsigijimui. </t>
  </si>
  <si>
    <t>Bendrųjų ugdymo planų, ikimokyklinio ir priešmokyklinio ugdymo programos įgyvendinimas  bei tinkamos ugdymo aplinkos užtikrinimas Veiviržėnų Jurgio Šaulio gimnazijoje</t>
  </si>
  <si>
    <t>Mokykla prašo skirti lėšų krepšinio stovų su lentomis ir lankais įsigijimui 5.200 Lt</t>
  </si>
  <si>
    <t xml:space="preserve">Mokykla prašo skirti 100.000 Lt rūbų spintelėms ir rūbinės sutvarkymui, nes rūbinė yra cokoliniame aukšte ir ten nėra saugu paliktiems daiktams.  </t>
  </si>
  <si>
    <t>BĮ Vėžaičių kultūros centro veiklos organizavimas</t>
  </si>
  <si>
    <t xml:space="preserve">Lėšų atstatymas perkeliant sutaupytas lėšas iš 1.1.5. priemonės. Taip pat siūloma skirti lėšų transporto, pritaikyto vežti neįgalius asmenis, įsigijimui - 155.000 Lt. </t>
  </si>
  <si>
    <t xml:space="preserve">Vėžaičių kultūros centras prašo skirti 2.700 Lt Girininkų skyriaus kanklininkių ansamblio "Girelė" pasiruošimui dalyvauti Dainų dainelėje. Stovykla vyks Akmenės rajone, Balsiuose. Kaina vienam žmogui - 300 Lt. Planuoja dalyvauti 8 kanklininkės ir vadovė. </t>
  </si>
  <si>
    <t>3.3.4.</t>
  </si>
  <si>
    <t>Vyrų krepšinio ir tinklinio komandų steigimas ir sportinės veiklos užtikrinimas</t>
  </si>
  <si>
    <t>BĮ Sporto centras prašo skirti lėšų Klaipėdos rajono vyrų krepšinio ir tinklinio komandų steigimui ir sportinės veiklos užtikrinimui. Sporto centras teigia jog yra palanki situacija steigti komandas, nes Centrui priklauso sporto ir treniruoklių salės, nereikia papildomų darbuotojų (išskyrus vyr. trenerius). Sezonui reikalingas finansavimas: trenerių atlyginimai (40.000 Lt), maistpinigiai žaidėjams (60.000 Lt), transporto nuoma (15.000 Lt), startiniai mokesčiai (10.000 Lt, ekipiruotė (10.000 Lt), nenumatytos išlaidos (5.000 Lt). 2014 metams reiktų 90.000 Lt, 2015 metams - 140.000 Lt.</t>
  </si>
  <si>
    <t>Gargždų bažnyčios fasado atnaujinimo dalinis finansavimas</t>
  </si>
  <si>
    <t xml:space="preserve">Iš 2 programos 4.4.1. priemonės perkelta 3.900 Lt Geodezijos ir GIS skyriaus programinės įrangos įsigijimui. 20.000 Lt kompensuoti išlaidas seniūnijų kompiuterinės įrangos atnaujinimui, nes metų pradžioje buvo nupirkti kompiuteriai gyvenamosios vietos deklaravimo funkcijoms vykdyti. 15.000 Lt rinkimų organizavimui. Informacinių technologijų skyrius prašo skirti lėšų (14.500 Lt) spalvoto kopijavimo aparato įsigijimui. Šiuo metu Administracija turi vieną du kartus restauruotą spalvotą kopijavimo aparatą, kuris gali bet kada sugesti. </t>
  </si>
  <si>
    <t>1.1.2. (n.p.)</t>
  </si>
  <si>
    <t>Lietuvos politinių kalinių ir tremtinių sąjungos Klaipėdos rajono skyriaus kelionės į sąskrydį finansavimas</t>
  </si>
  <si>
    <t xml:space="preserve">Lietuvos politinių kalinių ir tremtinių sąjungos Klaipėdos rajono skyrius prašo skirti lėšų kelionės į sąskrydį Ariogaloje finansavimui. </t>
  </si>
  <si>
    <t xml:space="preserve">Švietimo skyrius prašo skirti papildomų lėšų priemonės įgyvendinimui. </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</si>
</sst>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quot;Taip&quot;;&quot;Taip&quot;;&quot;Ne&quot;"/>
    <numFmt numFmtId="166" formatCode="&quot;Teisinga&quot;;&quot;Teisinga&quot;;&quot;Klaidinga&quot;"/>
    <numFmt numFmtId="167" formatCode="[$€-2]\ ###,000_);[Red]\([$€-2]\ ###,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44">
    <font>
      <sz val="10"/>
      <name val="Arial"/>
      <family val="0"/>
    </font>
    <font>
      <sz val="8"/>
      <name val="Arial"/>
      <family val="2"/>
    </font>
    <font>
      <b/>
      <sz val="10"/>
      <name val="Arial"/>
      <family val="2"/>
    </font>
    <font>
      <sz val="11"/>
      <name val="Arial"/>
      <family val="2"/>
    </font>
    <font>
      <b/>
      <sz val="12"/>
      <name val="Arial"/>
      <family val="2"/>
    </font>
    <font>
      <sz val="10"/>
      <color indexed="9"/>
      <name val="Arial"/>
      <family val="2"/>
    </font>
    <font>
      <u val="single"/>
      <sz val="10"/>
      <color indexed="12"/>
      <name val="Arial"/>
      <family val="2"/>
    </font>
    <font>
      <u val="single"/>
      <sz val="10"/>
      <color indexed="36"/>
      <name val="Arial"/>
      <family val="2"/>
    </font>
    <font>
      <sz val="10"/>
      <color indexed="48"/>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medium"/>
      <right style="thin"/>
      <top style="thin"/>
      <bottom style="thin"/>
    </border>
    <border>
      <left>
        <color indexed="63"/>
      </left>
      <right style="thin"/>
      <top>
        <color indexed="63"/>
      </top>
      <bottom style="thin"/>
    </border>
    <border>
      <left>
        <color indexed="63"/>
      </left>
      <right style="thin"/>
      <top>
        <color indexed="63"/>
      </top>
      <bottom>
        <color indexed="63"/>
      </bottom>
    </border>
    <border>
      <left style="double"/>
      <right style="thin"/>
      <top style="thin"/>
      <bottom style="thin"/>
    </border>
    <border>
      <left style="thin"/>
      <right>
        <color indexed="63"/>
      </right>
      <top style="thin"/>
      <bottom style="thin"/>
    </border>
    <border>
      <left style="thin"/>
      <right style="double"/>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pplyNumberForma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0">
    <xf numFmtId="0" fontId="0" fillId="0" borderId="0" xfId="0"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NumberFormat="1" applyFont="1" applyFill="1" applyBorder="1" applyAlignment="1">
      <alignment horizontal="center" vertical="center" wrapText="1"/>
    </xf>
    <xf numFmtId="0" fontId="0" fillId="0" borderId="0" xfId="0" applyFont="1" applyFill="1" applyAlignment="1">
      <alignment/>
    </xf>
    <xf numFmtId="164" fontId="0" fillId="0" borderId="11" xfId="0" applyNumberFormat="1" applyFont="1" applyFill="1" applyBorder="1" applyAlignment="1">
      <alignment horizontal="center" vertical="center" wrapText="1"/>
    </xf>
    <xf numFmtId="0" fontId="0" fillId="0" borderId="0" xfId="0" applyFill="1" applyAlignment="1">
      <alignment/>
    </xf>
    <xf numFmtId="0" fontId="0" fillId="0" borderId="0" xfId="0" applyFont="1" applyFill="1" applyBorder="1" applyAlignment="1">
      <alignment wrapText="1"/>
    </xf>
    <xf numFmtId="0" fontId="3" fillId="0" borderId="11" xfId="0" applyFont="1" applyFill="1" applyBorder="1" applyAlignment="1">
      <alignment horizontal="center" vertical="center" textRotation="90" wrapText="1"/>
    </xf>
    <xf numFmtId="164" fontId="2"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2" fontId="0" fillId="0" borderId="0" xfId="0" applyNumberFormat="1" applyFont="1" applyFill="1" applyAlignment="1">
      <alignment/>
    </xf>
    <xf numFmtId="164" fontId="5" fillId="0" borderId="0" xfId="0" applyNumberFormat="1" applyFont="1" applyFill="1" applyAlignment="1">
      <alignment/>
    </xf>
    <xf numFmtId="0" fontId="0" fillId="0" borderId="13"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33" borderId="0" xfId="0" applyFill="1" applyAlignment="1">
      <alignment/>
    </xf>
    <xf numFmtId="0" fontId="0" fillId="0" borderId="14"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horizontal="center"/>
    </xf>
    <xf numFmtId="0" fontId="0" fillId="0" borderId="0" xfId="0" applyFont="1" applyFill="1" applyAlignment="1">
      <alignment vertical="center" wrapText="1"/>
    </xf>
    <xf numFmtId="0" fontId="0" fillId="0" borderId="10" xfId="0" applyNumberFormat="1"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xf>
    <xf numFmtId="164" fontId="0" fillId="0" borderId="12" xfId="0" applyNumberFormat="1" applyFont="1" applyFill="1" applyBorder="1" applyAlignment="1">
      <alignment horizontal="center" vertical="center" wrapText="1"/>
    </xf>
    <xf numFmtId="164" fontId="0" fillId="0" borderId="13" xfId="0" applyNumberFormat="1" applyFont="1" applyFill="1" applyBorder="1" applyAlignment="1">
      <alignment horizontal="center" vertical="center" wrapText="1"/>
    </xf>
    <xf numFmtId="0" fontId="0" fillId="0" borderId="0" xfId="0" applyFont="1" applyFill="1" applyBorder="1" applyAlignment="1">
      <alignment horizontal="right" vertical="center"/>
    </xf>
    <xf numFmtId="0" fontId="5" fillId="0" borderId="0" xfId="0" applyFont="1" applyFill="1" applyAlignment="1">
      <alignment/>
    </xf>
    <xf numFmtId="164" fontId="2" fillId="0" borderId="0" xfId="0" applyNumberFormat="1" applyFont="1" applyFill="1" applyAlignment="1">
      <alignment/>
    </xf>
    <xf numFmtId="14" fontId="0" fillId="0" borderId="14"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0" xfId="0" applyFont="1" applyFill="1" applyAlignment="1">
      <alignment/>
    </xf>
    <xf numFmtId="0" fontId="0" fillId="0" borderId="10" xfId="0" applyFont="1" applyFill="1" applyBorder="1" applyAlignment="1">
      <alignment horizontal="center"/>
    </xf>
    <xf numFmtId="0" fontId="0" fillId="0" borderId="0" xfId="0" applyFont="1" applyFill="1" applyBorder="1" applyAlignment="1">
      <alignment horizontal="right" vertical="center"/>
    </xf>
    <xf numFmtId="0" fontId="0" fillId="0" borderId="0" xfId="0" applyFont="1" applyFill="1" applyAlignment="1">
      <alignment/>
    </xf>
    <xf numFmtId="0" fontId="0" fillId="0" borderId="0" xfId="0" applyFill="1" applyAlignment="1">
      <alignment horizontal="left"/>
    </xf>
    <xf numFmtId="164" fontId="8" fillId="0" borderId="13" xfId="0" applyNumberFormat="1" applyFont="1" applyFill="1" applyBorder="1" applyAlignment="1">
      <alignment horizontal="center" vertical="center" wrapText="1"/>
    </xf>
    <xf numFmtId="164" fontId="0" fillId="0" borderId="16" xfId="0" applyNumberFormat="1" applyFont="1" applyBorder="1" applyAlignment="1">
      <alignment horizontal="center" vertical="center" wrapText="1"/>
    </xf>
    <xf numFmtId="164" fontId="0" fillId="34" borderId="11" xfId="0" applyNumberFormat="1"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3" xfId="0" applyFont="1" applyFill="1" applyBorder="1" applyAlignment="1">
      <alignment horizontal="center" vertical="center" wrapText="1"/>
    </xf>
    <xf numFmtId="164" fontId="0" fillId="0" borderId="12" xfId="0" applyNumberFormat="1" applyFont="1" applyFill="1" applyBorder="1" applyAlignment="1">
      <alignment horizontal="center" vertical="center" wrapText="1"/>
    </xf>
    <xf numFmtId="164" fontId="0" fillId="0" borderId="13" xfId="0" applyNumberFormat="1" applyFont="1" applyFill="1" applyBorder="1" applyAlignment="1">
      <alignment horizontal="center" vertical="center" wrapText="1"/>
    </xf>
    <xf numFmtId="164" fontId="0" fillId="34" borderId="17" xfId="0" applyNumberFormat="1" applyFont="1" applyFill="1" applyBorder="1" applyAlignment="1">
      <alignment horizontal="center" vertical="center" wrapText="1"/>
    </xf>
    <xf numFmtId="164" fontId="0" fillId="34" borderId="15"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wrapText="1"/>
    </xf>
    <xf numFmtId="164" fontId="0" fillId="34" borderId="12" xfId="0" applyNumberFormat="1" applyFont="1" applyFill="1" applyBorder="1" applyAlignment="1">
      <alignment horizontal="center" vertical="center" wrapText="1"/>
    </xf>
    <xf numFmtId="164" fontId="0" fillId="0" borderId="18" xfId="0" applyNumberFormat="1" applyFont="1" applyBorder="1" applyAlignment="1">
      <alignment horizontal="center" vertical="center" wrapText="1"/>
    </xf>
    <xf numFmtId="164" fontId="0" fillId="0" borderId="15" xfId="0" applyNumberFormat="1" applyFont="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0" fillId="0" borderId="15"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11" xfId="0" applyFont="1" applyFill="1" applyBorder="1" applyAlignment="1">
      <alignment horizontal="center" vertical="center" textRotation="90" wrapText="1"/>
    </xf>
    <xf numFmtId="164" fontId="0" fillId="0" borderId="19" xfId="0" applyNumberFormat="1" applyFont="1" applyFill="1" applyBorder="1" applyAlignment="1" applyProtection="1">
      <alignment horizontal="center" vertical="center" wrapText="1"/>
      <protection locked="0"/>
    </xf>
    <xf numFmtId="0" fontId="2" fillId="0" borderId="10" xfId="0" applyFont="1" applyFill="1" applyBorder="1" applyAlignment="1">
      <alignment/>
    </xf>
    <xf numFmtId="2" fontId="2" fillId="0" borderId="0" xfId="0" applyNumberFormat="1" applyFont="1" applyFill="1" applyBorder="1" applyAlignment="1">
      <alignment/>
    </xf>
    <xf numFmtId="164" fontId="9" fillId="0" borderId="0" xfId="0" applyNumberFormat="1" applyFont="1" applyFill="1" applyAlignment="1">
      <alignment/>
    </xf>
    <xf numFmtId="0" fontId="9" fillId="0" borderId="0" xfId="0" applyFont="1" applyFill="1" applyAlignment="1">
      <alignment/>
    </xf>
    <xf numFmtId="0" fontId="2" fillId="0" borderId="0" xfId="0" applyFont="1" applyFill="1" applyAlignment="1">
      <alignment/>
    </xf>
    <xf numFmtId="164" fontId="0" fillId="0" borderId="20" xfId="0" applyNumberFormat="1" applyFont="1" applyFill="1" applyBorder="1" applyAlignment="1" applyProtection="1">
      <alignment horizontal="center" vertical="center" wrapText="1"/>
      <protection locked="0"/>
    </xf>
    <xf numFmtId="164" fontId="0" fillId="0" borderId="21"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1" xfId="0" applyFont="1" applyFill="1" applyBorder="1" applyAlignment="1">
      <alignment vertical="center" wrapText="1"/>
    </xf>
    <xf numFmtId="0" fontId="0" fillId="0" borderId="22" xfId="0" applyFont="1" applyFill="1" applyBorder="1" applyAlignment="1">
      <alignment horizontal="center" vertical="center" wrapText="1"/>
    </xf>
    <xf numFmtId="164" fontId="0" fillId="0" borderId="22"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2" fillId="0" borderId="18"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Fill="1" applyBorder="1" applyAlignment="1">
      <alignment horizontal="center" vertical="center" textRotation="90" wrapText="1"/>
    </xf>
    <xf numFmtId="0" fontId="0" fillId="0" borderId="23" xfId="0" applyFont="1" applyFill="1" applyBorder="1" applyAlignment="1">
      <alignment horizontal="center" vertical="center" textRotation="90" wrapText="1"/>
    </xf>
    <xf numFmtId="0" fontId="0" fillId="0" borderId="15" xfId="0" applyFont="1" applyFill="1" applyBorder="1" applyAlignment="1">
      <alignment horizontal="center" vertical="center" textRotation="90" wrapText="1"/>
    </xf>
    <xf numFmtId="0" fontId="3" fillId="0" borderId="13" xfId="0" applyFont="1" applyFill="1" applyBorder="1" applyAlignment="1">
      <alignment horizontal="center" vertical="center" textRotation="90" wrapText="1"/>
    </xf>
    <xf numFmtId="0" fontId="3" fillId="0" borderId="14" xfId="0" applyFont="1" applyFill="1" applyBorder="1" applyAlignment="1">
      <alignment vertical="center" wrapText="1"/>
    </xf>
    <xf numFmtId="0" fontId="3" fillId="0" borderId="23" xfId="0" applyFont="1" applyFill="1" applyBorder="1" applyAlignment="1">
      <alignment vertical="center" wrapText="1"/>
    </xf>
    <xf numFmtId="0" fontId="3" fillId="0" borderId="15" xfId="0" applyFont="1" applyFill="1" applyBorder="1" applyAlignment="1">
      <alignment vertical="center" wrapText="1"/>
    </xf>
    <xf numFmtId="0" fontId="0" fillId="0" borderId="0" xfId="0" applyFont="1" applyFill="1" applyAlignment="1">
      <alignment horizontal="left" vertical="center" wrapText="1"/>
    </xf>
    <xf numFmtId="0" fontId="3" fillId="0" borderId="11" xfId="0" applyFont="1" applyFill="1" applyBorder="1" applyAlignment="1">
      <alignment horizontal="center" vertical="center" textRotation="90" wrapText="1"/>
    </xf>
    <xf numFmtId="0" fontId="4" fillId="0" borderId="0" xfId="0" applyFont="1" applyFill="1" applyAlignment="1">
      <alignment horizontal="center"/>
    </xf>
    <xf numFmtId="14" fontId="0" fillId="0" borderId="0" xfId="0" applyNumberFormat="1" applyFill="1" applyAlignment="1">
      <alignment horizontal="left"/>
    </xf>
    <xf numFmtId="0" fontId="0" fillId="0" borderId="0" xfId="0" applyFill="1" applyAlignment="1">
      <alignment horizontal="left"/>
    </xf>
    <xf numFmtId="14" fontId="0" fillId="0" borderId="0" xfId="0" applyNumberFormat="1" applyFont="1" applyFill="1" applyAlignment="1">
      <alignment horizontal="right" vertical="center" wrapText="1"/>
    </xf>
    <xf numFmtId="0" fontId="0" fillId="0" borderId="0" xfId="0" applyFont="1" applyFill="1" applyBorder="1" applyAlignment="1">
      <alignment horizontal="left" wrapText="1"/>
    </xf>
    <xf numFmtId="0" fontId="3" fillId="0"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1" xfId="0" applyNumberFormat="1" applyFont="1" applyFill="1" applyBorder="1" applyAlignment="1">
      <alignment horizontal="center" vertical="center" textRotation="90" wrapText="1"/>
    </xf>
    <xf numFmtId="0" fontId="0" fillId="0" borderId="14" xfId="0" applyFont="1" applyFill="1" applyBorder="1" applyAlignment="1">
      <alignment horizontal="center" vertical="center" textRotation="90" wrapText="1"/>
    </xf>
    <xf numFmtId="0" fontId="0" fillId="0" borderId="23" xfId="0" applyFont="1" applyFill="1" applyBorder="1" applyAlignment="1">
      <alignment horizontal="center" vertical="center" textRotation="90" wrapText="1"/>
    </xf>
    <xf numFmtId="0" fontId="0" fillId="0" borderId="15" xfId="0" applyFont="1" applyFill="1" applyBorder="1" applyAlignment="1">
      <alignment horizontal="center" vertical="center" textRotation="90" wrapText="1"/>
    </xf>
    <xf numFmtId="14" fontId="0" fillId="0" borderId="0" xfId="0" applyNumberFormat="1" applyFont="1" applyFill="1" applyAlignment="1">
      <alignment horizontal="left"/>
    </xf>
    <xf numFmtId="0" fontId="0" fillId="0" borderId="0" xfId="0" applyFont="1" applyFill="1" applyAlignment="1">
      <alignment horizontal="left"/>
    </xf>
    <xf numFmtId="0" fontId="2" fillId="0" borderId="24" xfId="0"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26" xfId="0" applyFont="1" applyFill="1" applyBorder="1" applyAlignment="1">
      <alignment horizontal="right" vertical="center" wrapText="1"/>
    </xf>
    <xf numFmtId="0" fontId="2" fillId="0" borderId="27"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0" fillId="0" borderId="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AT77"/>
  <sheetViews>
    <sheetView tabSelected="1" zoomScale="130" zoomScaleNormal="130" zoomScaleSheetLayoutView="55" workbookViewId="0" topLeftCell="A11">
      <selection activeCell="O13" sqref="O13"/>
    </sheetView>
  </sheetViews>
  <sheetFormatPr defaultColWidth="9.140625" defaultRowHeight="12.75"/>
  <cols>
    <col min="1" max="1" width="13.00390625" style="1" customWidth="1"/>
    <col min="2" max="2" width="7.8515625" style="18" customWidth="1"/>
    <col min="3" max="3" width="24.140625" style="17" customWidth="1"/>
    <col min="4" max="4" width="7.140625" style="4" customWidth="1"/>
    <col min="5" max="5" width="8.421875" style="37" customWidth="1"/>
    <col min="6" max="12" width="8.421875" style="4" customWidth="1"/>
    <col min="13" max="13" width="8.421875" style="68" customWidth="1"/>
    <col min="14" max="16" width="8.421875" style="4" customWidth="1"/>
    <col min="17" max="17" width="28.7109375" style="17" customWidth="1"/>
    <col min="18" max="18" width="17.7109375" style="32" customWidth="1"/>
    <col min="19" max="16384" width="9.140625" style="1" customWidth="1"/>
  </cols>
  <sheetData>
    <row r="1" spans="11:17" ht="12.75">
      <c r="K1" s="97"/>
      <c r="L1" s="97"/>
      <c r="M1" s="97"/>
      <c r="N1" s="97"/>
      <c r="O1" s="97"/>
      <c r="P1" s="97"/>
      <c r="Q1" s="19"/>
    </row>
    <row r="2" spans="1:17" ht="12.75" customHeight="1">
      <c r="A2" s="100" t="s">
        <v>64</v>
      </c>
      <c r="B2" s="101"/>
      <c r="C2" s="101"/>
      <c r="K2" s="102"/>
      <c r="L2" s="102"/>
      <c r="M2" s="102"/>
      <c r="N2" s="102"/>
      <c r="O2" s="102"/>
      <c r="P2" s="102"/>
      <c r="Q2" s="102"/>
    </row>
    <row r="3" spans="1:16" ht="15.75">
      <c r="A3" s="99" t="s">
        <v>137</v>
      </c>
      <c r="B3" s="99"/>
      <c r="C3" s="99"/>
      <c r="D3" s="99"/>
      <c r="E3" s="99"/>
      <c r="F3" s="99"/>
      <c r="G3" s="99"/>
      <c r="H3" s="99"/>
      <c r="I3" s="99"/>
      <c r="J3" s="99"/>
      <c r="K3" s="99"/>
      <c r="L3" s="99"/>
      <c r="M3" s="99"/>
      <c r="N3" s="99"/>
      <c r="O3" s="99"/>
      <c r="P3" s="99"/>
    </row>
    <row r="4" spans="1:16" ht="12.75">
      <c r="A4" s="2"/>
      <c r="B4" s="20"/>
      <c r="C4" s="21"/>
      <c r="D4" s="22"/>
      <c r="E4" s="38"/>
      <c r="F4" s="22"/>
      <c r="G4" s="22"/>
      <c r="H4" s="22"/>
      <c r="I4" s="22"/>
      <c r="J4" s="23"/>
      <c r="K4" s="23"/>
      <c r="L4" s="23"/>
      <c r="M4" s="64"/>
      <c r="N4" s="23"/>
      <c r="O4" s="23"/>
      <c r="P4" s="23"/>
    </row>
    <row r="5" spans="1:17" ht="14.25">
      <c r="A5" s="104" t="s">
        <v>0</v>
      </c>
      <c r="B5" s="107" t="s">
        <v>1</v>
      </c>
      <c r="C5" s="94" t="s">
        <v>2</v>
      </c>
      <c r="D5" s="93" t="s">
        <v>3</v>
      </c>
      <c r="E5" s="87" t="s">
        <v>37</v>
      </c>
      <c r="F5" s="88"/>
      <c r="G5" s="88"/>
      <c r="H5" s="89"/>
      <c r="I5" s="87" t="s">
        <v>38</v>
      </c>
      <c r="J5" s="88"/>
      <c r="K5" s="88"/>
      <c r="L5" s="89"/>
      <c r="M5" s="87" t="s">
        <v>9</v>
      </c>
      <c r="N5" s="88"/>
      <c r="O5" s="88"/>
      <c r="P5" s="88"/>
      <c r="Q5" s="82" t="s">
        <v>33</v>
      </c>
    </row>
    <row r="6" spans="1:17" ht="14.25">
      <c r="A6" s="105"/>
      <c r="B6" s="107"/>
      <c r="C6" s="95"/>
      <c r="D6" s="93"/>
      <c r="E6" s="86" t="s">
        <v>6</v>
      </c>
      <c r="F6" s="88" t="s">
        <v>5</v>
      </c>
      <c r="G6" s="88"/>
      <c r="H6" s="89"/>
      <c r="I6" s="85" t="s">
        <v>6</v>
      </c>
      <c r="J6" s="88" t="s">
        <v>5</v>
      </c>
      <c r="K6" s="88"/>
      <c r="L6" s="89"/>
      <c r="M6" s="85" t="s">
        <v>6</v>
      </c>
      <c r="N6" s="88" t="s">
        <v>5</v>
      </c>
      <c r="O6" s="88"/>
      <c r="P6" s="88"/>
      <c r="Q6" s="83"/>
    </row>
    <row r="7" spans="1:19" ht="14.25">
      <c r="A7" s="105"/>
      <c r="B7" s="107"/>
      <c r="C7" s="95"/>
      <c r="D7" s="93"/>
      <c r="E7" s="86"/>
      <c r="F7" s="88" t="s">
        <v>4</v>
      </c>
      <c r="G7" s="88"/>
      <c r="H7" s="93" t="s">
        <v>8</v>
      </c>
      <c r="I7" s="85"/>
      <c r="J7" s="88" t="s">
        <v>4</v>
      </c>
      <c r="K7" s="88"/>
      <c r="L7" s="93" t="s">
        <v>8</v>
      </c>
      <c r="M7" s="85"/>
      <c r="N7" s="88" t="s">
        <v>4</v>
      </c>
      <c r="O7" s="88"/>
      <c r="P7" s="98" t="s">
        <v>8</v>
      </c>
      <c r="Q7" s="83"/>
      <c r="S7" s="41"/>
    </row>
    <row r="8" spans="1:17" ht="68.25" customHeight="1">
      <c r="A8" s="106"/>
      <c r="B8" s="107"/>
      <c r="C8" s="96"/>
      <c r="D8" s="93"/>
      <c r="E8" s="86"/>
      <c r="F8" s="8" t="s">
        <v>6</v>
      </c>
      <c r="G8" s="8" t="s">
        <v>7</v>
      </c>
      <c r="H8" s="93"/>
      <c r="I8" s="85"/>
      <c r="J8" s="8" t="s">
        <v>6</v>
      </c>
      <c r="K8" s="8" t="s">
        <v>7</v>
      </c>
      <c r="L8" s="93"/>
      <c r="M8" s="85"/>
      <c r="N8" s="8" t="s">
        <v>6</v>
      </c>
      <c r="O8" s="8" t="s">
        <v>7</v>
      </c>
      <c r="P8" s="98"/>
      <c r="Q8" s="84"/>
    </row>
    <row r="9" spans="1:17" ht="63.75">
      <c r="A9" s="90" t="s">
        <v>155</v>
      </c>
      <c r="B9" s="29" t="s">
        <v>56</v>
      </c>
      <c r="C9" s="14" t="s">
        <v>57</v>
      </c>
      <c r="D9" s="13" t="s">
        <v>10</v>
      </c>
      <c r="E9" s="43">
        <v>764.5</v>
      </c>
      <c r="F9" s="44">
        <v>764.5</v>
      </c>
      <c r="G9" s="44">
        <v>375</v>
      </c>
      <c r="H9" s="42"/>
      <c r="I9" s="24">
        <v>864.5</v>
      </c>
      <c r="J9" s="44">
        <v>864.5</v>
      </c>
      <c r="K9" s="44">
        <v>375</v>
      </c>
      <c r="L9" s="25"/>
      <c r="M9" s="9">
        <f aca="true" t="shared" si="0" ref="M9:P10">I9-E9</f>
        <v>100</v>
      </c>
      <c r="N9" s="5">
        <f t="shared" si="0"/>
        <v>100</v>
      </c>
      <c r="O9" s="5">
        <f t="shared" si="0"/>
        <v>0</v>
      </c>
      <c r="P9" s="5">
        <f t="shared" si="0"/>
        <v>0</v>
      </c>
      <c r="Q9" s="14" t="s">
        <v>183</v>
      </c>
    </row>
    <row r="10" spans="1:17" ht="111.75" customHeight="1">
      <c r="A10" s="91"/>
      <c r="B10" s="29" t="s">
        <v>101</v>
      </c>
      <c r="C10" s="14" t="s">
        <v>181</v>
      </c>
      <c r="D10" s="13" t="s">
        <v>10</v>
      </c>
      <c r="E10" s="43">
        <v>1026.4</v>
      </c>
      <c r="F10" s="44">
        <v>1023.8</v>
      </c>
      <c r="G10" s="44">
        <v>450.4</v>
      </c>
      <c r="H10" s="25">
        <v>2.6</v>
      </c>
      <c r="I10" s="24">
        <v>1031.6</v>
      </c>
      <c r="J10" s="44">
        <v>1023.8</v>
      </c>
      <c r="K10" s="44">
        <v>450.4</v>
      </c>
      <c r="L10" s="25">
        <v>7.8</v>
      </c>
      <c r="M10" s="9">
        <f t="shared" si="0"/>
        <v>5.199999999999818</v>
      </c>
      <c r="N10" s="5">
        <f t="shared" si="0"/>
        <v>0</v>
      </c>
      <c r="O10" s="5">
        <f t="shared" si="0"/>
        <v>0</v>
      </c>
      <c r="P10" s="5">
        <f t="shared" si="0"/>
        <v>5.199999999999999</v>
      </c>
      <c r="Q10" s="14" t="s">
        <v>182</v>
      </c>
    </row>
    <row r="11" spans="1:17" ht="71.25" customHeight="1">
      <c r="A11" s="91"/>
      <c r="B11" s="29" t="s">
        <v>148</v>
      </c>
      <c r="C11" s="14" t="s">
        <v>153</v>
      </c>
      <c r="D11" s="13" t="s">
        <v>10</v>
      </c>
      <c r="E11" s="43">
        <v>579.7</v>
      </c>
      <c r="F11" s="44">
        <v>579.7</v>
      </c>
      <c r="G11" s="44">
        <v>258.2</v>
      </c>
      <c r="H11" s="42"/>
      <c r="I11" s="24">
        <f>E11+7.9</f>
        <v>587.6</v>
      </c>
      <c r="J11" s="44">
        <v>579.7</v>
      </c>
      <c r="K11" s="44">
        <v>258.2</v>
      </c>
      <c r="L11" s="25">
        <v>7.9</v>
      </c>
      <c r="M11" s="9">
        <f aca="true" t="shared" si="1" ref="M11:M18">I11-E11</f>
        <v>7.899999999999977</v>
      </c>
      <c r="N11" s="5">
        <f aca="true" t="shared" si="2" ref="N11:N18">J11-F11</f>
        <v>0</v>
      </c>
      <c r="O11" s="5">
        <f aca="true" t="shared" si="3" ref="O11:O18">K11-G11</f>
        <v>0</v>
      </c>
      <c r="P11" s="5">
        <f aca="true" t="shared" si="4" ref="P11:P18">L11-H11</f>
        <v>7.9</v>
      </c>
      <c r="Q11" s="14" t="s">
        <v>149</v>
      </c>
    </row>
    <row r="12" spans="1:17" ht="76.5">
      <c r="A12" s="91"/>
      <c r="B12" s="29" t="s">
        <v>50</v>
      </c>
      <c r="C12" s="36" t="s">
        <v>51</v>
      </c>
      <c r="D12" s="13" t="s">
        <v>10</v>
      </c>
      <c r="E12" s="43">
        <v>225.2</v>
      </c>
      <c r="F12" s="44">
        <v>224</v>
      </c>
      <c r="G12" s="44">
        <v>130.7</v>
      </c>
      <c r="H12" s="25">
        <v>1.2</v>
      </c>
      <c r="I12" s="24">
        <v>227.7</v>
      </c>
      <c r="J12" s="44">
        <v>226.5</v>
      </c>
      <c r="K12" s="44">
        <v>130.7</v>
      </c>
      <c r="L12" s="25">
        <v>1.2</v>
      </c>
      <c r="M12" s="9">
        <f t="shared" si="1"/>
        <v>2.5</v>
      </c>
      <c r="N12" s="5">
        <f t="shared" si="2"/>
        <v>2.5</v>
      </c>
      <c r="O12" s="5">
        <f t="shared" si="3"/>
        <v>0</v>
      </c>
      <c r="P12" s="5">
        <f t="shared" si="4"/>
        <v>0</v>
      </c>
      <c r="Q12" s="14" t="s">
        <v>117</v>
      </c>
    </row>
    <row r="13" spans="1:17" ht="153">
      <c r="A13" s="91"/>
      <c r="B13" s="29" t="s">
        <v>141</v>
      </c>
      <c r="C13" s="36" t="s">
        <v>140</v>
      </c>
      <c r="D13" s="13" t="s">
        <v>10</v>
      </c>
      <c r="E13" s="43">
        <v>774.5</v>
      </c>
      <c r="F13" s="44">
        <v>774.5</v>
      </c>
      <c r="G13" s="44">
        <v>463.5</v>
      </c>
      <c r="H13" s="25"/>
      <c r="I13" s="24">
        <f>J13+L13</f>
        <v>976.9999999999999</v>
      </c>
      <c r="J13" s="44">
        <f>F13+124.3+69.8</f>
        <v>968.5999999999999</v>
      </c>
      <c r="K13" s="44">
        <f>G13</f>
        <v>463.5</v>
      </c>
      <c r="L13" s="25">
        <v>8.4</v>
      </c>
      <c r="M13" s="9">
        <f t="shared" si="1"/>
        <v>202.4999999999999</v>
      </c>
      <c r="N13" s="5">
        <f t="shared" si="2"/>
        <v>194.0999999999999</v>
      </c>
      <c r="O13" s="5">
        <f t="shared" si="3"/>
        <v>0</v>
      </c>
      <c r="P13" s="5">
        <f t="shared" si="4"/>
        <v>8.4</v>
      </c>
      <c r="Q13" s="30" t="s">
        <v>156</v>
      </c>
    </row>
    <row r="14" spans="1:17" ht="127.5">
      <c r="A14" s="91"/>
      <c r="B14" s="16" t="s">
        <v>39</v>
      </c>
      <c r="C14" s="14" t="s">
        <v>40</v>
      </c>
      <c r="D14" s="13" t="s">
        <v>10</v>
      </c>
      <c r="E14" s="43">
        <v>418.6</v>
      </c>
      <c r="F14" s="44">
        <v>418.6</v>
      </c>
      <c r="G14" s="44">
        <v>262.1</v>
      </c>
      <c r="H14" s="42"/>
      <c r="I14" s="24">
        <f>J14+L14</f>
        <v>482.40000000000003</v>
      </c>
      <c r="J14" s="44">
        <f>F14+63.8</f>
        <v>482.40000000000003</v>
      </c>
      <c r="K14" s="44">
        <f>G14</f>
        <v>262.1</v>
      </c>
      <c r="L14" s="25"/>
      <c r="M14" s="9">
        <f t="shared" si="1"/>
        <v>63.80000000000001</v>
      </c>
      <c r="N14" s="5">
        <f t="shared" si="2"/>
        <v>63.80000000000001</v>
      </c>
      <c r="O14" s="5">
        <f t="shared" si="3"/>
        <v>0</v>
      </c>
      <c r="P14" s="5">
        <f t="shared" si="4"/>
        <v>0</v>
      </c>
      <c r="Q14" s="14" t="s">
        <v>154</v>
      </c>
    </row>
    <row r="15" spans="1:17" ht="76.5">
      <c r="A15" s="91"/>
      <c r="B15" s="16" t="s">
        <v>146</v>
      </c>
      <c r="C15" s="14" t="s">
        <v>145</v>
      </c>
      <c r="D15" s="13" t="s">
        <v>10</v>
      </c>
      <c r="E15" s="43">
        <v>270</v>
      </c>
      <c r="F15" s="44">
        <v>270</v>
      </c>
      <c r="G15" s="44">
        <v>141.5</v>
      </c>
      <c r="H15" s="42"/>
      <c r="I15" s="24">
        <f>J15+L15</f>
        <v>273</v>
      </c>
      <c r="J15" s="44">
        <v>273</v>
      </c>
      <c r="K15" s="44">
        <f>G15</f>
        <v>141.5</v>
      </c>
      <c r="L15" s="25"/>
      <c r="M15" s="9">
        <f t="shared" si="1"/>
        <v>3</v>
      </c>
      <c r="N15" s="5">
        <f t="shared" si="2"/>
        <v>3</v>
      </c>
      <c r="O15" s="5">
        <f t="shared" si="3"/>
        <v>0</v>
      </c>
      <c r="P15" s="5">
        <f t="shared" si="4"/>
        <v>0</v>
      </c>
      <c r="Q15" s="14" t="s">
        <v>147</v>
      </c>
    </row>
    <row r="16" spans="1:17" ht="51">
      <c r="A16" s="91"/>
      <c r="B16" s="16" t="s">
        <v>162</v>
      </c>
      <c r="C16" s="14" t="s">
        <v>68</v>
      </c>
      <c r="D16" s="13" t="s">
        <v>10</v>
      </c>
      <c r="E16" s="43">
        <v>120</v>
      </c>
      <c r="F16" s="44">
        <v>120</v>
      </c>
      <c r="G16" s="44"/>
      <c r="H16" s="42"/>
      <c r="I16" s="24">
        <v>160</v>
      </c>
      <c r="J16" s="44">
        <v>160</v>
      </c>
      <c r="K16" s="44"/>
      <c r="L16" s="25"/>
      <c r="M16" s="9">
        <f t="shared" si="1"/>
        <v>40</v>
      </c>
      <c r="N16" s="5">
        <f t="shared" si="2"/>
        <v>40</v>
      </c>
      <c r="O16" s="5">
        <f t="shared" si="3"/>
        <v>0</v>
      </c>
      <c r="P16" s="5">
        <f t="shared" si="4"/>
        <v>0</v>
      </c>
      <c r="Q16" s="14" t="s">
        <v>118</v>
      </c>
    </row>
    <row r="17" spans="1:17" ht="63.75">
      <c r="A17" s="91"/>
      <c r="B17" s="31" t="s">
        <v>36</v>
      </c>
      <c r="C17" s="30" t="s">
        <v>96</v>
      </c>
      <c r="D17" s="13" t="s">
        <v>10</v>
      </c>
      <c r="E17" s="43">
        <v>1853.3</v>
      </c>
      <c r="F17" s="44">
        <v>1853.3</v>
      </c>
      <c r="G17" s="44">
        <v>1374.5</v>
      </c>
      <c r="H17" s="42"/>
      <c r="I17" s="24">
        <f>E17+3.2</f>
        <v>1856.5</v>
      </c>
      <c r="J17" s="44">
        <f>1853.3+3.2</f>
        <v>1856.5</v>
      </c>
      <c r="K17" s="44">
        <v>1374.5</v>
      </c>
      <c r="L17" s="25"/>
      <c r="M17" s="9">
        <f t="shared" si="1"/>
        <v>3.2000000000000455</v>
      </c>
      <c r="N17" s="5">
        <f t="shared" si="2"/>
        <v>3.2000000000000455</v>
      </c>
      <c r="O17" s="5">
        <f t="shared" si="3"/>
        <v>0</v>
      </c>
      <c r="P17" s="5">
        <f t="shared" si="4"/>
        <v>0</v>
      </c>
      <c r="Q17" s="30" t="s">
        <v>97</v>
      </c>
    </row>
    <row r="18" spans="1:17" ht="63.75">
      <c r="A18" s="91"/>
      <c r="B18" s="16" t="s">
        <v>95</v>
      </c>
      <c r="C18" s="14" t="s">
        <v>93</v>
      </c>
      <c r="D18" s="13" t="s">
        <v>10</v>
      </c>
      <c r="E18" s="43">
        <v>398.9</v>
      </c>
      <c r="F18" s="50">
        <v>398.9</v>
      </c>
      <c r="G18" s="50">
        <v>261.5</v>
      </c>
      <c r="H18" s="42"/>
      <c r="I18" s="24">
        <f>E18+1.7</f>
        <v>400.59999999999997</v>
      </c>
      <c r="J18" s="44">
        <f>F18+1.7</f>
        <v>400.59999999999997</v>
      </c>
      <c r="K18" s="44">
        <v>261.5</v>
      </c>
      <c r="L18" s="25"/>
      <c r="M18" s="9">
        <f t="shared" si="1"/>
        <v>1.6999999999999886</v>
      </c>
      <c r="N18" s="5">
        <f t="shared" si="2"/>
        <v>1.6999999999999886</v>
      </c>
      <c r="O18" s="5">
        <f t="shared" si="3"/>
        <v>0</v>
      </c>
      <c r="P18" s="5">
        <f t="shared" si="4"/>
        <v>0</v>
      </c>
      <c r="Q18" s="30" t="s">
        <v>94</v>
      </c>
    </row>
    <row r="19" spans="1:17" ht="100.5" customHeight="1">
      <c r="A19" s="91"/>
      <c r="B19" s="16" t="s">
        <v>55</v>
      </c>
      <c r="C19" s="14" t="s">
        <v>54</v>
      </c>
      <c r="D19" s="13" t="s">
        <v>10</v>
      </c>
      <c r="E19" s="43">
        <v>697.7</v>
      </c>
      <c r="F19" s="44">
        <v>697.7</v>
      </c>
      <c r="G19" s="44">
        <v>376.4</v>
      </c>
      <c r="H19" s="42"/>
      <c r="I19" s="24">
        <v>728.1</v>
      </c>
      <c r="J19" s="44">
        <f>F19+30.4</f>
        <v>728.1</v>
      </c>
      <c r="K19" s="44">
        <v>376.4</v>
      </c>
      <c r="L19" s="25"/>
      <c r="M19" s="9">
        <f>I19-E19</f>
        <v>30.399999999999977</v>
      </c>
      <c r="N19" s="5">
        <f>J19-F19</f>
        <v>30.399999999999977</v>
      </c>
      <c r="O19" s="5">
        <f>K19-G19</f>
        <v>0</v>
      </c>
      <c r="P19" s="5">
        <f>L19-H19</f>
        <v>0</v>
      </c>
      <c r="Q19" s="14" t="s">
        <v>157</v>
      </c>
    </row>
    <row r="20" spans="1:17" ht="38.25">
      <c r="A20" s="91"/>
      <c r="B20" s="16" t="s">
        <v>122</v>
      </c>
      <c r="C20" s="14" t="s">
        <v>121</v>
      </c>
      <c r="D20" s="13" t="s">
        <v>10</v>
      </c>
      <c r="E20" s="43">
        <v>120</v>
      </c>
      <c r="F20" s="44"/>
      <c r="G20" s="44"/>
      <c r="H20" s="25">
        <v>120</v>
      </c>
      <c r="I20" s="24">
        <f>E20+4.9</f>
        <v>124.9</v>
      </c>
      <c r="J20" s="44"/>
      <c r="K20" s="44"/>
      <c r="L20" s="25">
        <f>H20+4.9</f>
        <v>124.9</v>
      </c>
      <c r="M20" s="9">
        <f aca="true" t="shared" si="5" ref="M20:P22">I20-E20</f>
        <v>4.900000000000006</v>
      </c>
      <c r="N20" s="5">
        <f t="shared" si="5"/>
        <v>0</v>
      </c>
      <c r="O20" s="5">
        <f t="shared" si="5"/>
        <v>0</v>
      </c>
      <c r="P20" s="5">
        <f t="shared" si="5"/>
        <v>4.900000000000006</v>
      </c>
      <c r="Q20" s="14" t="s">
        <v>123</v>
      </c>
    </row>
    <row r="21" spans="1:17" ht="63.75">
      <c r="A21" s="91"/>
      <c r="B21" s="16" t="s">
        <v>119</v>
      </c>
      <c r="C21" s="30" t="s">
        <v>120</v>
      </c>
      <c r="D21" s="13" t="s">
        <v>10</v>
      </c>
      <c r="E21" s="43">
        <v>30</v>
      </c>
      <c r="F21" s="44">
        <v>30</v>
      </c>
      <c r="G21" s="44"/>
      <c r="H21" s="42"/>
      <c r="I21" s="24">
        <v>36</v>
      </c>
      <c r="J21" s="44">
        <v>36</v>
      </c>
      <c r="K21" s="44"/>
      <c r="L21" s="25"/>
      <c r="M21" s="9">
        <f t="shared" si="5"/>
        <v>6</v>
      </c>
      <c r="N21" s="5">
        <f t="shared" si="5"/>
        <v>6</v>
      </c>
      <c r="O21" s="5">
        <f t="shared" si="5"/>
        <v>0</v>
      </c>
      <c r="P21" s="5">
        <f t="shared" si="5"/>
        <v>0</v>
      </c>
      <c r="Q21" s="14" t="s">
        <v>195</v>
      </c>
    </row>
    <row r="22" spans="1:17" ht="51">
      <c r="A22" s="91"/>
      <c r="B22" s="16" t="s">
        <v>150</v>
      </c>
      <c r="C22" s="30" t="s">
        <v>151</v>
      </c>
      <c r="D22" s="13" t="s">
        <v>10</v>
      </c>
      <c r="E22" s="56">
        <v>86.7</v>
      </c>
      <c r="F22" s="55"/>
      <c r="G22" s="55"/>
      <c r="H22" s="25">
        <v>86.7</v>
      </c>
      <c r="I22" s="59">
        <f>86.7-7.9</f>
        <v>78.8</v>
      </c>
      <c r="J22" s="44"/>
      <c r="K22" s="24"/>
      <c r="L22" s="25">
        <f>86.7-7.9</f>
        <v>78.8</v>
      </c>
      <c r="M22" s="9">
        <f t="shared" si="5"/>
        <v>-7.900000000000006</v>
      </c>
      <c r="N22" s="5">
        <f t="shared" si="5"/>
        <v>0</v>
      </c>
      <c r="O22" s="5">
        <f t="shared" si="5"/>
        <v>0</v>
      </c>
      <c r="P22" s="5">
        <f t="shared" si="5"/>
        <v>-7.900000000000006</v>
      </c>
      <c r="Q22" s="30" t="s">
        <v>152</v>
      </c>
    </row>
    <row r="23" spans="1:17" ht="38.25">
      <c r="A23" s="91"/>
      <c r="B23" s="16" t="s">
        <v>65</v>
      </c>
      <c r="C23" s="14" t="s">
        <v>66</v>
      </c>
      <c r="D23" s="13" t="s">
        <v>10</v>
      </c>
      <c r="E23" s="43"/>
      <c r="F23" s="44"/>
      <c r="G23" s="44"/>
      <c r="H23" s="25"/>
      <c r="I23" s="24">
        <v>5</v>
      </c>
      <c r="J23" s="44">
        <v>5</v>
      </c>
      <c r="K23" s="44"/>
      <c r="L23" s="25"/>
      <c r="M23" s="9">
        <f aca="true" t="shared" si="6" ref="M23:N25">I23-E23</f>
        <v>5</v>
      </c>
      <c r="N23" s="5">
        <f t="shared" si="6"/>
        <v>5</v>
      </c>
      <c r="O23" s="5">
        <f aca="true" t="shared" si="7" ref="O23:P25">K23-G23</f>
        <v>0</v>
      </c>
      <c r="P23" s="5">
        <f t="shared" si="7"/>
        <v>0</v>
      </c>
      <c r="Q23" s="14" t="s">
        <v>67</v>
      </c>
    </row>
    <row r="24" spans="1:17" ht="38.25">
      <c r="A24" s="91"/>
      <c r="B24" s="16" t="s">
        <v>110</v>
      </c>
      <c r="C24" s="14" t="s">
        <v>113</v>
      </c>
      <c r="D24" s="13" t="s">
        <v>116</v>
      </c>
      <c r="E24" s="43">
        <v>590</v>
      </c>
      <c r="F24" s="44"/>
      <c r="G24" s="44"/>
      <c r="H24" s="25">
        <v>590</v>
      </c>
      <c r="I24" s="24">
        <v>590</v>
      </c>
      <c r="J24" s="44"/>
      <c r="K24" s="44"/>
      <c r="L24" s="25">
        <v>590</v>
      </c>
      <c r="M24" s="9">
        <f t="shared" si="6"/>
        <v>0</v>
      </c>
      <c r="N24" s="5">
        <f t="shared" si="6"/>
        <v>0</v>
      </c>
      <c r="O24" s="5">
        <f t="shared" si="7"/>
        <v>0</v>
      </c>
      <c r="P24" s="5">
        <f t="shared" si="7"/>
        <v>0</v>
      </c>
      <c r="Q24" s="14" t="s">
        <v>107</v>
      </c>
    </row>
    <row r="25" spans="1:17" ht="51">
      <c r="A25" s="91"/>
      <c r="B25" s="16" t="s">
        <v>111</v>
      </c>
      <c r="C25" s="14" t="s">
        <v>114</v>
      </c>
      <c r="D25" s="13" t="s">
        <v>116</v>
      </c>
      <c r="E25" s="43">
        <v>100</v>
      </c>
      <c r="F25" s="44"/>
      <c r="G25" s="44"/>
      <c r="H25" s="25">
        <v>100</v>
      </c>
      <c r="I25" s="24">
        <v>100</v>
      </c>
      <c r="J25" s="44"/>
      <c r="K25" s="44"/>
      <c r="L25" s="25">
        <v>100</v>
      </c>
      <c r="M25" s="9">
        <f t="shared" si="6"/>
        <v>0</v>
      </c>
      <c r="N25" s="5">
        <f t="shared" si="6"/>
        <v>0</v>
      </c>
      <c r="O25" s="5">
        <f t="shared" si="7"/>
        <v>0</v>
      </c>
      <c r="P25" s="5">
        <f t="shared" si="7"/>
        <v>0</v>
      </c>
      <c r="Q25" s="14" t="s">
        <v>108</v>
      </c>
    </row>
    <row r="26" spans="1:17" ht="38.25">
      <c r="A26" s="92"/>
      <c r="B26" s="16" t="s">
        <v>112</v>
      </c>
      <c r="C26" s="14" t="s">
        <v>115</v>
      </c>
      <c r="D26" s="13" t="s">
        <v>116</v>
      </c>
      <c r="E26" s="43">
        <v>100</v>
      </c>
      <c r="F26" s="44"/>
      <c r="G26" s="44"/>
      <c r="H26" s="25">
        <v>100</v>
      </c>
      <c r="I26" s="24">
        <v>100</v>
      </c>
      <c r="J26" s="44"/>
      <c r="K26" s="44"/>
      <c r="L26" s="25">
        <v>100</v>
      </c>
      <c r="M26" s="9">
        <f aca="true" t="shared" si="8" ref="M26:N28">I26-E26</f>
        <v>0</v>
      </c>
      <c r="N26" s="5">
        <f t="shared" si="8"/>
        <v>0</v>
      </c>
      <c r="O26" s="5">
        <f aca="true" t="shared" si="9" ref="O26:O37">K26-G26</f>
        <v>0</v>
      </c>
      <c r="P26" s="5">
        <f>L26-H26</f>
        <v>0</v>
      </c>
      <c r="Q26" s="14" t="s">
        <v>109</v>
      </c>
    </row>
    <row r="27" spans="1:17" ht="76.5">
      <c r="A27" s="108" t="s">
        <v>53</v>
      </c>
      <c r="B27" s="29" t="s">
        <v>124</v>
      </c>
      <c r="C27" s="36" t="s">
        <v>126</v>
      </c>
      <c r="D27" s="13" t="s">
        <v>10</v>
      </c>
      <c r="E27" s="49"/>
      <c r="F27" s="44"/>
      <c r="G27" s="44"/>
      <c r="H27" s="25"/>
      <c r="I27" s="49">
        <v>5</v>
      </c>
      <c r="J27" s="44">
        <v>5</v>
      </c>
      <c r="K27" s="44"/>
      <c r="L27" s="42"/>
      <c r="M27" s="9">
        <f t="shared" si="8"/>
        <v>5</v>
      </c>
      <c r="N27" s="5">
        <f t="shared" si="8"/>
        <v>5</v>
      </c>
      <c r="O27" s="5">
        <f>K27-G27</f>
        <v>0</v>
      </c>
      <c r="P27" s="5">
        <f>L27-H27</f>
        <v>0</v>
      </c>
      <c r="Q27" s="36" t="s">
        <v>127</v>
      </c>
    </row>
    <row r="28" spans="1:17" ht="63.75">
      <c r="A28" s="109"/>
      <c r="B28" s="31" t="s">
        <v>187</v>
      </c>
      <c r="C28" s="30" t="s">
        <v>52</v>
      </c>
      <c r="D28" s="13" t="s">
        <v>10</v>
      </c>
      <c r="E28" s="43">
        <v>30</v>
      </c>
      <c r="F28" s="44"/>
      <c r="G28" s="44"/>
      <c r="H28" s="25">
        <v>30</v>
      </c>
      <c r="I28" s="24">
        <v>30</v>
      </c>
      <c r="J28" s="44"/>
      <c r="K28" s="44"/>
      <c r="L28" s="25">
        <v>30</v>
      </c>
      <c r="M28" s="9">
        <f t="shared" si="8"/>
        <v>0</v>
      </c>
      <c r="N28" s="5">
        <f t="shared" si="8"/>
        <v>0</v>
      </c>
      <c r="O28" s="5">
        <f t="shared" si="9"/>
        <v>0</v>
      </c>
      <c r="P28" s="5">
        <f>L28-H28</f>
        <v>0</v>
      </c>
      <c r="Q28" s="30" t="s">
        <v>138</v>
      </c>
    </row>
    <row r="29" spans="1:17" ht="93.75" customHeight="1">
      <c r="A29" s="109"/>
      <c r="B29" s="31" t="s">
        <v>167</v>
      </c>
      <c r="C29" s="30" t="s">
        <v>175</v>
      </c>
      <c r="D29" s="13" t="s">
        <v>10</v>
      </c>
      <c r="E29" s="43"/>
      <c r="F29" s="44"/>
      <c r="G29" s="44"/>
      <c r="H29" s="25"/>
      <c r="I29" s="24"/>
      <c r="J29" s="44"/>
      <c r="K29" s="44"/>
      <c r="L29" s="25"/>
      <c r="M29" s="9"/>
      <c r="N29" s="5"/>
      <c r="O29" s="5"/>
      <c r="P29" s="5"/>
      <c r="Q29" s="30" t="s">
        <v>176</v>
      </c>
    </row>
    <row r="30" spans="1:17" ht="63.75">
      <c r="A30" s="110"/>
      <c r="B30" s="31" t="s">
        <v>69</v>
      </c>
      <c r="C30" s="30" t="s">
        <v>70</v>
      </c>
      <c r="D30" s="13" t="s">
        <v>10</v>
      </c>
      <c r="E30" s="43">
        <v>10</v>
      </c>
      <c r="F30" s="44"/>
      <c r="G30" s="44"/>
      <c r="H30" s="25">
        <v>10</v>
      </c>
      <c r="I30" s="24">
        <f>E30-3.9</f>
        <v>6.1</v>
      </c>
      <c r="J30" s="44"/>
      <c r="K30" s="44"/>
      <c r="L30" s="25">
        <f>H30-3.9</f>
        <v>6.1</v>
      </c>
      <c r="M30" s="9">
        <f>I30-E30</f>
        <v>-3.9000000000000004</v>
      </c>
      <c r="N30" s="5">
        <f>J30-F30</f>
        <v>0</v>
      </c>
      <c r="O30" s="5">
        <f t="shared" si="9"/>
        <v>0</v>
      </c>
      <c r="P30" s="5">
        <f>L30-H30</f>
        <v>-3.9000000000000004</v>
      </c>
      <c r="Q30" s="30" t="s">
        <v>83</v>
      </c>
    </row>
    <row r="31" spans="1:17" ht="63.75">
      <c r="A31" s="90" t="s">
        <v>41</v>
      </c>
      <c r="B31" s="31" t="s">
        <v>98</v>
      </c>
      <c r="C31" s="35" t="s">
        <v>99</v>
      </c>
      <c r="D31" s="13" t="s">
        <v>10</v>
      </c>
      <c r="E31" s="56"/>
      <c r="F31" s="55"/>
      <c r="G31" s="55"/>
      <c r="H31" s="25"/>
      <c r="I31" s="24"/>
      <c r="J31" s="5"/>
      <c r="K31" s="55"/>
      <c r="L31" s="25"/>
      <c r="M31" s="9">
        <v>0</v>
      </c>
      <c r="N31" s="5">
        <v>0</v>
      </c>
      <c r="O31" s="55">
        <v>0</v>
      </c>
      <c r="P31" s="70">
        <v>0</v>
      </c>
      <c r="Q31" s="30" t="s">
        <v>163</v>
      </c>
    </row>
    <row r="32" spans="1:17" ht="63.75">
      <c r="A32" s="91"/>
      <c r="B32" s="31" t="s">
        <v>158</v>
      </c>
      <c r="C32" s="35" t="s">
        <v>161</v>
      </c>
      <c r="D32" s="13" t="s">
        <v>10</v>
      </c>
      <c r="E32" s="56"/>
      <c r="F32" s="55"/>
      <c r="G32" s="55"/>
      <c r="H32" s="25"/>
      <c r="I32" s="24"/>
      <c r="J32" s="44"/>
      <c r="K32" s="55"/>
      <c r="L32" s="25"/>
      <c r="M32" s="9">
        <v>0</v>
      </c>
      <c r="N32" s="44">
        <v>0</v>
      </c>
      <c r="O32" s="55">
        <v>0</v>
      </c>
      <c r="P32" s="70">
        <v>0</v>
      </c>
      <c r="Q32" s="30" t="s">
        <v>164</v>
      </c>
    </row>
    <row r="33" spans="1:17" ht="76.5">
      <c r="A33" s="91"/>
      <c r="B33" s="31" t="s">
        <v>144</v>
      </c>
      <c r="C33" s="35" t="s">
        <v>142</v>
      </c>
      <c r="D33" s="13" t="s">
        <v>10</v>
      </c>
      <c r="E33" s="56"/>
      <c r="F33" s="55"/>
      <c r="G33" s="55"/>
      <c r="H33" s="25"/>
      <c r="I33" s="24"/>
      <c r="J33" s="44"/>
      <c r="K33" s="55"/>
      <c r="L33" s="25"/>
      <c r="M33" s="9">
        <v>0</v>
      </c>
      <c r="N33" s="44">
        <v>0</v>
      </c>
      <c r="O33" s="55">
        <v>0</v>
      </c>
      <c r="P33" s="70">
        <v>0</v>
      </c>
      <c r="Q33" s="30" t="s">
        <v>165</v>
      </c>
    </row>
    <row r="34" spans="1:17" ht="127.5">
      <c r="A34" s="91"/>
      <c r="B34" s="31" t="s">
        <v>46</v>
      </c>
      <c r="C34" s="35" t="s">
        <v>42</v>
      </c>
      <c r="D34" s="13" t="s">
        <v>10</v>
      </c>
      <c r="E34" s="24"/>
      <c r="F34" s="24"/>
      <c r="G34" s="24"/>
      <c r="H34" s="25"/>
      <c r="I34" s="24">
        <v>18.9</v>
      </c>
      <c r="J34" s="5">
        <v>18.9</v>
      </c>
      <c r="K34" s="24"/>
      <c r="L34" s="25"/>
      <c r="M34" s="9">
        <f aca="true" t="shared" si="10" ref="M34:N37">I34-E34</f>
        <v>18.9</v>
      </c>
      <c r="N34" s="5">
        <f t="shared" si="10"/>
        <v>18.9</v>
      </c>
      <c r="O34" s="5">
        <f t="shared" si="9"/>
        <v>0</v>
      </c>
      <c r="P34" s="5">
        <f>L34-H34</f>
        <v>0</v>
      </c>
      <c r="Q34" s="30" t="s">
        <v>48</v>
      </c>
    </row>
    <row r="35" spans="1:18" s="4" customFormat="1" ht="89.25">
      <c r="A35" s="92"/>
      <c r="B35" s="31" t="s">
        <v>72</v>
      </c>
      <c r="C35" s="35" t="s">
        <v>71</v>
      </c>
      <c r="D35" s="13" t="s">
        <v>10</v>
      </c>
      <c r="E35" s="24">
        <f>SUM(F35+H35)</f>
        <v>76.9</v>
      </c>
      <c r="F35" s="60">
        <v>76.9</v>
      </c>
      <c r="G35" s="60">
        <v>34.2</v>
      </c>
      <c r="H35" s="25"/>
      <c r="I35" s="24">
        <v>86.9</v>
      </c>
      <c r="J35" s="5">
        <v>76.9</v>
      </c>
      <c r="K35" s="24">
        <v>34.2</v>
      </c>
      <c r="L35" s="25">
        <v>10</v>
      </c>
      <c r="M35" s="9">
        <f t="shared" si="10"/>
        <v>10</v>
      </c>
      <c r="N35" s="5">
        <f t="shared" si="10"/>
        <v>0</v>
      </c>
      <c r="O35" s="5">
        <f t="shared" si="9"/>
        <v>0</v>
      </c>
      <c r="P35" s="5">
        <f>L35-H35</f>
        <v>10</v>
      </c>
      <c r="Q35" s="30" t="s">
        <v>166</v>
      </c>
      <c r="R35" s="61"/>
    </row>
    <row r="36" spans="1:17" ht="38.25">
      <c r="A36" s="90" t="s">
        <v>73</v>
      </c>
      <c r="B36" s="31" t="s">
        <v>79</v>
      </c>
      <c r="C36" s="35" t="s">
        <v>81</v>
      </c>
      <c r="D36" s="13" t="s">
        <v>10</v>
      </c>
      <c r="E36" s="24">
        <v>63.9</v>
      </c>
      <c r="F36" s="50">
        <v>63.9</v>
      </c>
      <c r="G36" s="50"/>
      <c r="H36" s="25"/>
      <c r="I36" s="24">
        <v>80</v>
      </c>
      <c r="J36" s="24">
        <v>80</v>
      </c>
      <c r="K36" s="24"/>
      <c r="L36" s="25"/>
      <c r="M36" s="9">
        <f t="shared" si="10"/>
        <v>16.1</v>
      </c>
      <c r="N36" s="5">
        <f t="shared" si="10"/>
        <v>16.1</v>
      </c>
      <c r="O36" s="5">
        <f t="shared" si="9"/>
        <v>0</v>
      </c>
      <c r="P36" s="5">
        <f>L36-H36</f>
        <v>0</v>
      </c>
      <c r="Q36" s="30" t="s">
        <v>82</v>
      </c>
    </row>
    <row r="37" spans="1:17" ht="51">
      <c r="A37" s="91"/>
      <c r="B37" s="31" t="s">
        <v>80</v>
      </c>
      <c r="C37" s="35" t="s">
        <v>84</v>
      </c>
      <c r="D37" s="13" t="s">
        <v>10</v>
      </c>
      <c r="E37" s="24">
        <v>6651</v>
      </c>
      <c r="F37" s="50">
        <v>6651</v>
      </c>
      <c r="G37" s="50"/>
      <c r="H37" s="25"/>
      <c r="I37" s="24">
        <v>5646</v>
      </c>
      <c r="J37" s="24">
        <v>5646</v>
      </c>
      <c r="K37" s="24"/>
      <c r="L37" s="25"/>
      <c r="M37" s="9">
        <f t="shared" si="10"/>
        <v>-1005</v>
      </c>
      <c r="N37" s="5">
        <f t="shared" si="10"/>
        <v>-1005</v>
      </c>
      <c r="O37" s="5">
        <f t="shared" si="9"/>
        <v>0</v>
      </c>
      <c r="P37" s="5">
        <f>L37-H37</f>
        <v>0</v>
      </c>
      <c r="Q37" s="30" t="s">
        <v>159</v>
      </c>
    </row>
    <row r="38" spans="1:17" ht="63.75">
      <c r="A38" s="91"/>
      <c r="B38" s="31" t="s">
        <v>131</v>
      </c>
      <c r="C38" s="35" t="s">
        <v>133</v>
      </c>
      <c r="D38" s="13" t="s">
        <v>10</v>
      </c>
      <c r="E38" s="24">
        <v>550.7</v>
      </c>
      <c r="F38" s="50">
        <v>550.7</v>
      </c>
      <c r="G38" s="50">
        <v>355.1</v>
      </c>
      <c r="H38" s="25"/>
      <c r="I38" s="24">
        <f>E38+183.8</f>
        <v>734.5</v>
      </c>
      <c r="J38" s="24">
        <f>F38+183.8</f>
        <v>734.5</v>
      </c>
      <c r="K38" s="24">
        <v>473.5</v>
      </c>
      <c r="L38" s="25"/>
      <c r="M38" s="9">
        <f aca="true" t="shared" si="11" ref="M38:M44">I38-E38</f>
        <v>183.79999999999995</v>
      </c>
      <c r="N38" s="5">
        <f aca="true" t="shared" si="12" ref="N38:N44">J38-F38</f>
        <v>183.79999999999995</v>
      </c>
      <c r="O38" s="5">
        <f aca="true" t="shared" si="13" ref="O38:O44">K38-G38</f>
        <v>118.39999999999998</v>
      </c>
      <c r="P38" s="5">
        <f aca="true" t="shared" si="14" ref="P38:P44">L38-H38</f>
        <v>0</v>
      </c>
      <c r="Q38" s="30" t="s">
        <v>82</v>
      </c>
    </row>
    <row r="39" spans="1:17" ht="82.5" customHeight="1">
      <c r="A39" s="91"/>
      <c r="B39" s="31" t="s">
        <v>36</v>
      </c>
      <c r="C39" s="35" t="s">
        <v>134</v>
      </c>
      <c r="D39" s="13" t="s">
        <v>10</v>
      </c>
      <c r="E39" s="24">
        <v>496.8</v>
      </c>
      <c r="F39" s="50">
        <v>496.8</v>
      </c>
      <c r="G39" s="50">
        <v>269.1</v>
      </c>
      <c r="H39" s="25"/>
      <c r="I39" s="24">
        <v>802.2</v>
      </c>
      <c r="J39" s="24">
        <f>F39+150.4</f>
        <v>647.2</v>
      </c>
      <c r="K39" s="24">
        <v>355.9</v>
      </c>
      <c r="L39" s="25">
        <v>155</v>
      </c>
      <c r="M39" s="9">
        <f t="shared" si="11"/>
        <v>305.40000000000003</v>
      </c>
      <c r="N39" s="5">
        <f t="shared" si="12"/>
        <v>150.40000000000003</v>
      </c>
      <c r="O39" s="5">
        <f t="shared" si="13"/>
        <v>86.79999999999995</v>
      </c>
      <c r="P39" s="5">
        <f t="shared" si="14"/>
        <v>155</v>
      </c>
      <c r="Q39" s="30" t="s">
        <v>185</v>
      </c>
    </row>
    <row r="40" spans="1:17" ht="63.75">
      <c r="A40" s="91"/>
      <c r="B40" s="31" t="s">
        <v>95</v>
      </c>
      <c r="C40" s="35" t="s">
        <v>135</v>
      </c>
      <c r="D40" s="13" t="s">
        <v>10</v>
      </c>
      <c r="E40" s="24">
        <v>603.5</v>
      </c>
      <c r="F40" s="50">
        <v>603.5</v>
      </c>
      <c r="G40" s="50">
        <v>433.4</v>
      </c>
      <c r="H40" s="25"/>
      <c r="I40" s="24">
        <f>E40+150.9</f>
        <v>754.4</v>
      </c>
      <c r="J40" s="24">
        <f>F40+150.9</f>
        <v>754.4</v>
      </c>
      <c r="K40" s="24">
        <v>541.7</v>
      </c>
      <c r="L40" s="25"/>
      <c r="M40" s="9">
        <f t="shared" si="11"/>
        <v>150.89999999999998</v>
      </c>
      <c r="N40" s="5">
        <f t="shared" si="12"/>
        <v>150.89999999999998</v>
      </c>
      <c r="O40" s="5">
        <f t="shared" si="13"/>
        <v>108.30000000000007</v>
      </c>
      <c r="P40" s="5">
        <f t="shared" si="14"/>
        <v>0</v>
      </c>
      <c r="Q40" s="30" t="s">
        <v>82</v>
      </c>
    </row>
    <row r="41" spans="1:17" ht="38.25">
      <c r="A41" s="91"/>
      <c r="B41" s="31" t="s">
        <v>77</v>
      </c>
      <c r="C41" s="35" t="s">
        <v>78</v>
      </c>
      <c r="D41" s="13" t="s">
        <v>10</v>
      </c>
      <c r="E41" s="24">
        <v>386</v>
      </c>
      <c r="F41" s="50">
        <v>386</v>
      </c>
      <c r="G41" s="50"/>
      <c r="H41" s="25"/>
      <c r="I41" s="24">
        <v>498</v>
      </c>
      <c r="J41" s="24">
        <v>498</v>
      </c>
      <c r="K41" s="24"/>
      <c r="L41" s="25"/>
      <c r="M41" s="9">
        <f t="shared" si="11"/>
        <v>112</v>
      </c>
      <c r="N41" s="5">
        <f t="shared" si="12"/>
        <v>112</v>
      </c>
      <c r="O41" s="5">
        <f t="shared" si="13"/>
        <v>0</v>
      </c>
      <c r="P41" s="5">
        <f t="shared" si="14"/>
        <v>0</v>
      </c>
      <c r="Q41" s="30" t="s">
        <v>82</v>
      </c>
    </row>
    <row r="42" spans="1:17" ht="38.25">
      <c r="A42" s="91"/>
      <c r="B42" s="31" t="s">
        <v>75</v>
      </c>
      <c r="C42" s="35" t="s">
        <v>74</v>
      </c>
      <c r="D42" s="13" t="s">
        <v>10</v>
      </c>
      <c r="E42" s="24">
        <v>372</v>
      </c>
      <c r="F42" s="50">
        <v>372</v>
      </c>
      <c r="G42" s="50"/>
      <c r="H42" s="25"/>
      <c r="I42" s="24">
        <v>480</v>
      </c>
      <c r="J42" s="24">
        <v>480</v>
      </c>
      <c r="K42" s="24"/>
      <c r="L42" s="25"/>
      <c r="M42" s="9">
        <f t="shared" si="11"/>
        <v>108</v>
      </c>
      <c r="N42" s="5">
        <f t="shared" si="12"/>
        <v>108</v>
      </c>
      <c r="O42" s="5">
        <f t="shared" si="13"/>
        <v>0</v>
      </c>
      <c r="P42" s="5">
        <f t="shared" si="14"/>
        <v>0</v>
      </c>
      <c r="Q42" s="30" t="s">
        <v>82</v>
      </c>
    </row>
    <row r="43" spans="1:17" ht="51">
      <c r="A43" s="91"/>
      <c r="B43" s="31" t="s">
        <v>132</v>
      </c>
      <c r="C43" s="35" t="s">
        <v>136</v>
      </c>
      <c r="D43" s="13" t="s">
        <v>10</v>
      </c>
      <c r="E43" s="24">
        <v>241.3</v>
      </c>
      <c r="F43" s="50">
        <v>239.8</v>
      </c>
      <c r="G43" s="50">
        <v>165.3</v>
      </c>
      <c r="H43" s="25">
        <v>1.5</v>
      </c>
      <c r="I43" s="24">
        <f>E43+80.3</f>
        <v>321.6</v>
      </c>
      <c r="J43" s="24">
        <f>F43+80.3</f>
        <v>320.1</v>
      </c>
      <c r="K43" s="24">
        <v>220.4</v>
      </c>
      <c r="L43" s="25">
        <v>1.5</v>
      </c>
      <c r="M43" s="9">
        <f>I43-E43</f>
        <v>80.30000000000001</v>
      </c>
      <c r="N43" s="5">
        <f>J43-F43</f>
        <v>80.30000000000001</v>
      </c>
      <c r="O43" s="5">
        <f>K43-G43</f>
        <v>55.099999999999994</v>
      </c>
      <c r="P43" s="5">
        <f>L43-H43</f>
        <v>0</v>
      </c>
      <c r="Q43" s="30" t="s">
        <v>82</v>
      </c>
    </row>
    <row r="44" spans="1:17" ht="63.75">
      <c r="A44" s="91"/>
      <c r="B44" s="31" t="s">
        <v>119</v>
      </c>
      <c r="C44" s="35" t="s">
        <v>143</v>
      </c>
      <c r="D44" s="13" t="s">
        <v>10</v>
      </c>
      <c r="E44" s="69">
        <v>9</v>
      </c>
      <c r="F44" s="50">
        <v>9</v>
      </c>
      <c r="G44" s="50">
        <v>6</v>
      </c>
      <c r="H44" s="25"/>
      <c r="I44" s="24">
        <v>16.1</v>
      </c>
      <c r="J44" s="24">
        <f>F44+7.1</f>
        <v>16.1</v>
      </c>
      <c r="K44" s="24">
        <v>6</v>
      </c>
      <c r="L44" s="25"/>
      <c r="M44" s="9">
        <f t="shared" si="11"/>
        <v>7.100000000000001</v>
      </c>
      <c r="N44" s="5">
        <f t="shared" si="12"/>
        <v>7.100000000000001</v>
      </c>
      <c r="O44" s="5">
        <f t="shared" si="13"/>
        <v>0</v>
      </c>
      <c r="P44" s="5">
        <f t="shared" si="14"/>
        <v>0</v>
      </c>
      <c r="Q44" s="30" t="s">
        <v>139</v>
      </c>
    </row>
    <row r="45" spans="1:17" ht="99" customHeight="1">
      <c r="A45" s="62" t="s">
        <v>168</v>
      </c>
      <c r="B45" s="31" t="s">
        <v>169</v>
      </c>
      <c r="C45" s="79" t="s">
        <v>170</v>
      </c>
      <c r="D45" s="13" t="s">
        <v>171</v>
      </c>
      <c r="E45" s="63"/>
      <c r="F45" s="50"/>
      <c r="G45" s="50"/>
      <c r="H45" s="25"/>
      <c r="I45" s="24"/>
      <c r="J45" s="24"/>
      <c r="K45" s="24"/>
      <c r="L45" s="25"/>
      <c r="M45" s="9"/>
      <c r="N45" s="5"/>
      <c r="O45" s="5"/>
      <c r="P45" s="5"/>
      <c r="Q45" s="30" t="s">
        <v>172</v>
      </c>
    </row>
    <row r="46" spans="1:46" s="15" customFormat="1" ht="63.75" customHeight="1">
      <c r="A46" s="90" t="s">
        <v>34</v>
      </c>
      <c r="B46" s="51" t="s">
        <v>35</v>
      </c>
      <c r="C46" s="45" t="s">
        <v>45</v>
      </c>
      <c r="D46" s="46" t="s">
        <v>10</v>
      </c>
      <c r="E46" s="24">
        <f>F46+H46</f>
        <v>320.8</v>
      </c>
      <c r="F46" s="50">
        <v>260.8</v>
      </c>
      <c r="G46" s="50">
        <v>156.8</v>
      </c>
      <c r="H46" s="48">
        <v>60</v>
      </c>
      <c r="I46" s="47">
        <v>326.8</v>
      </c>
      <c r="J46" s="47">
        <v>266.8</v>
      </c>
      <c r="K46" s="47">
        <v>156.8</v>
      </c>
      <c r="L46" s="48">
        <v>60</v>
      </c>
      <c r="M46" s="9">
        <f>I46-E46</f>
        <v>6</v>
      </c>
      <c r="N46" s="5">
        <f>J46-F46</f>
        <v>6</v>
      </c>
      <c r="O46" s="5">
        <f>K46-G46</f>
        <v>0</v>
      </c>
      <c r="P46" s="5">
        <f>L46-H46</f>
        <v>0</v>
      </c>
      <c r="Q46" s="54" t="s">
        <v>102</v>
      </c>
      <c r="R46" s="32"/>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row r="47" spans="1:46" s="15" customFormat="1" ht="51">
      <c r="A47" s="91"/>
      <c r="B47" s="51" t="s">
        <v>79</v>
      </c>
      <c r="C47" s="45" t="s">
        <v>104</v>
      </c>
      <c r="D47" s="46" t="s">
        <v>10</v>
      </c>
      <c r="E47" s="24">
        <f>F47+H47</f>
        <v>461</v>
      </c>
      <c r="F47" s="50">
        <v>401</v>
      </c>
      <c r="G47" s="50">
        <v>246.6</v>
      </c>
      <c r="H47" s="48">
        <v>60</v>
      </c>
      <c r="I47" s="47">
        <f>E47+7</f>
        <v>468</v>
      </c>
      <c r="J47" s="47">
        <f>F47+7</f>
        <v>408</v>
      </c>
      <c r="K47" s="47">
        <v>246.6</v>
      </c>
      <c r="L47" s="48">
        <v>60</v>
      </c>
      <c r="M47" s="9">
        <f aca="true" t="shared" si="15" ref="M47:P49">I47-E47</f>
        <v>7</v>
      </c>
      <c r="N47" s="5">
        <f t="shared" si="15"/>
        <v>7</v>
      </c>
      <c r="O47" s="5">
        <f t="shared" si="15"/>
        <v>0</v>
      </c>
      <c r="P47" s="5">
        <f t="shared" si="15"/>
        <v>0</v>
      </c>
      <c r="Q47" s="54" t="s">
        <v>105</v>
      </c>
      <c r="R47" s="32"/>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row>
    <row r="48" spans="1:17" ht="114.75">
      <c r="A48" s="91"/>
      <c r="B48" s="31" t="s">
        <v>80</v>
      </c>
      <c r="C48" s="54" t="s">
        <v>184</v>
      </c>
      <c r="D48" s="13" t="s">
        <v>10</v>
      </c>
      <c r="E48" s="24">
        <v>379</v>
      </c>
      <c r="F48" s="44">
        <v>376</v>
      </c>
      <c r="G48" s="44">
        <v>207.6</v>
      </c>
      <c r="H48" s="48">
        <v>3</v>
      </c>
      <c r="I48" s="24">
        <v>381.7</v>
      </c>
      <c r="J48" s="47">
        <v>378.7</v>
      </c>
      <c r="K48" s="47">
        <v>207.6</v>
      </c>
      <c r="L48" s="48">
        <v>3</v>
      </c>
      <c r="M48" s="9">
        <f t="shared" si="15"/>
        <v>2.6999999999999886</v>
      </c>
      <c r="N48" s="5">
        <f t="shared" si="15"/>
        <v>2.6999999999999886</v>
      </c>
      <c r="O48" s="5">
        <f t="shared" si="15"/>
        <v>0</v>
      </c>
      <c r="P48" s="5">
        <f t="shared" si="15"/>
        <v>0</v>
      </c>
      <c r="Q48" s="53" t="s">
        <v>186</v>
      </c>
    </row>
    <row r="49" spans="1:46" s="15" customFormat="1" ht="76.5">
      <c r="A49" s="91"/>
      <c r="B49" s="51" t="s">
        <v>101</v>
      </c>
      <c r="C49" s="45" t="s">
        <v>100</v>
      </c>
      <c r="D49" s="46" t="s">
        <v>10</v>
      </c>
      <c r="E49" s="24">
        <v>279.3</v>
      </c>
      <c r="F49" s="57">
        <v>274.7</v>
      </c>
      <c r="G49" s="57">
        <v>184.8</v>
      </c>
      <c r="H49" s="48">
        <v>4.6</v>
      </c>
      <c r="I49" s="47">
        <f>E49+5+0.8</f>
        <v>285.1</v>
      </c>
      <c r="J49" s="47">
        <f>F49+5+0.8</f>
        <v>280.5</v>
      </c>
      <c r="K49" s="47">
        <v>184.8</v>
      </c>
      <c r="L49" s="48">
        <v>4.6</v>
      </c>
      <c r="M49" s="9">
        <f t="shared" si="15"/>
        <v>5.800000000000011</v>
      </c>
      <c r="N49" s="5">
        <f t="shared" si="15"/>
        <v>5.800000000000011</v>
      </c>
      <c r="O49" s="5">
        <f t="shared" si="15"/>
        <v>0</v>
      </c>
      <c r="P49" s="5">
        <f t="shared" si="15"/>
        <v>0</v>
      </c>
      <c r="Q49" s="54" t="s">
        <v>103</v>
      </c>
      <c r="R49" s="32"/>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1:46" s="15" customFormat="1" ht="58.5" customHeight="1">
      <c r="A50" s="91"/>
      <c r="B50" s="72" t="s">
        <v>178</v>
      </c>
      <c r="C50" s="45" t="s">
        <v>179</v>
      </c>
      <c r="D50" s="71" t="s">
        <v>10</v>
      </c>
      <c r="E50" s="24">
        <v>1471.7</v>
      </c>
      <c r="F50" s="57">
        <v>1471.7</v>
      </c>
      <c r="G50" s="57">
        <v>914.7</v>
      </c>
      <c r="H50" s="48"/>
      <c r="I50" s="47">
        <v>1474.7</v>
      </c>
      <c r="J50" s="47">
        <v>1474.7</v>
      </c>
      <c r="K50" s="47">
        <v>914.7</v>
      </c>
      <c r="L50" s="48"/>
      <c r="M50" s="9">
        <f aca="true" t="shared" si="16" ref="M50:P55">I50-E50</f>
        <v>3</v>
      </c>
      <c r="N50" s="5">
        <f t="shared" si="16"/>
        <v>3</v>
      </c>
      <c r="O50" s="5">
        <f t="shared" si="16"/>
        <v>0</v>
      </c>
      <c r="P50" s="5">
        <f t="shared" si="16"/>
        <v>0</v>
      </c>
      <c r="Q50" s="73" t="s">
        <v>180</v>
      </c>
      <c r="R50" s="32"/>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6" s="15" customFormat="1" ht="38.25">
      <c r="A51" s="91"/>
      <c r="B51" s="29" t="s">
        <v>43</v>
      </c>
      <c r="C51" s="53" t="s">
        <v>44</v>
      </c>
      <c r="D51" s="13" t="s">
        <v>10</v>
      </c>
      <c r="E51" s="49">
        <v>4.2</v>
      </c>
      <c r="F51" s="44">
        <v>4.2</v>
      </c>
      <c r="G51" s="44">
        <v>3.2</v>
      </c>
      <c r="H51" s="25"/>
      <c r="I51" s="24">
        <f>4.2+8.6</f>
        <v>12.8</v>
      </c>
      <c r="J51" s="44">
        <f>4.2</f>
        <v>4.2</v>
      </c>
      <c r="K51" s="44">
        <v>3.2</v>
      </c>
      <c r="L51" s="25">
        <v>8.6</v>
      </c>
      <c r="M51" s="9">
        <f t="shared" si="16"/>
        <v>8.600000000000001</v>
      </c>
      <c r="N51" s="5">
        <f t="shared" si="16"/>
        <v>0</v>
      </c>
      <c r="O51" s="5">
        <f t="shared" si="16"/>
        <v>0</v>
      </c>
      <c r="P51" s="5">
        <f t="shared" si="16"/>
        <v>8.6</v>
      </c>
      <c r="Q51" s="36" t="s">
        <v>49</v>
      </c>
      <c r="R51" s="32"/>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17" ht="51">
      <c r="A52" s="92"/>
      <c r="B52" s="80" t="s">
        <v>173</v>
      </c>
      <c r="C52" s="81" t="s">
        <v>174</v>
      </c>
      <c r="D52" s="75" t="s">
        <v>10</v>
      </c>
      <c r="E52" s="59">
        <v>12</v>
      </c>
      <c r="F52" s="50"/>
      <c r="G52" s="50"/>
      <c r="H52" s="76">
        <v>12</v>
      </c>
      <c r="I52" s="59">
        <v>12</v>
      </c>
      <c r="J52" s="77"/>
      <c r="K52" s="77"/>
      <c r="L52" s="76">
        <v>12</v>
      </c>
      <c r="M52" s="78">
        <f t="shared" si="16"/>
        <v>0</v>
      </c>
      <c r="N52" s="60">
        <f t="shared" si="16"/>
        <v>0</v>
      </c>
      <c r="O52" s="60">
        <f t="shared" si="16"/>
        <v>0</v>
      </c>
      <c r="P52" s="60">
        <f t="shared" si="16"/>
        <v>0</v>
      </c>
      <c r="Q52" s="74" t="s">
        <v>177</v>
      </c>
    </row>
    <row r="53" spans="1:18" ht="255">
      <c r="A53" s="90" t="s">
        <v>59</v>
      </c>
      <c r="B53" s="80" t="s">
        <v>192</v>
      </c>
      <c r="C53" s="81" t="s">
        <v>188</v>
      </c>
      <c r="D53" s="75" t="s">
        <v>10</v>
      </c>
      <c r="E53" s="59"/>
      <c r="F53" s="60"/>
      <c r="G53" s="60"/>
      <c r="H53" s="76"/>
      <c r="I53" s="59">
        <v>90</v>
      </c>
      <c r="J53" s="77">
        <v>90</v>
      </c>
      <c r="K53" s="77">
        <v>18.3</v>
      </c>
      <c r="L53" s="76"/>
      <c r="M53" s="78">
        <f t="shared" si="16"/>
        <v>90</v>
      </c>
      <c r="N53" s="60">
        <f t="shared" si="16"/>
        <v>90</v>
      </c>
      <c r="O53" s="60">
        <f t="shared" si="16"/>
        <v>18.3</v>
      </c>
      <c r="P53" s="60">
        <f t="shared" si="16"/>
        <v>0</v>
      </c>
      <c r="Q53" s="74" t="s">
        <v>189</v>
      </c>
      <c r="R53" s="1"/>
    </row>
    <row r="54" spans="1:46" s="15" customFormat="1" ht="76.5">
      <c r="A54" s="91"/>
      <c r="B54" s="29" t="s">
        <v>62</v>
      </c>
      <c r="C54" s="36" t="s">
        <v>60</v>
      </c>
      <c r="D54" s="13" t="s">
        <v>10</v>
      </c>
      <c r="E54" s="49">
        <v>30</v>
      </c>
      <c r="F54" s="44"/>
      <c r="G54" s="44"/>
      <c r="H54" s="25">
        <v>30</v>
      </c>
      <c r="I54" s="49">
        <v>60</v>
      </c>
      <c r="J54" s="44"/>
      <c r="K54" s="44"/>
      <c r="L54" s="25">
        <v>60</v>
      </c>
      <c r="M54" s="9">
        <f t="shared" si="16"/>
        <v>30</v>
      </c>
      <c r="N54" s="5">
        <f t="shared" si="16"/>
        <v>0</v>
      </c>
      <c r="O54" s="5">
        <f t="shared" si="16"/>
        <v>0</v>
      </c>
      <c r="P54" s="5">
        <f t="shared" si="16"/>
        <v>30</v>
      </c>
      <c r="Q54" s="36" t="s">
        <v>58</v>
      </c>
      <c r="R54" s="32"/>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s="15" customFormat="1" ht="76.5">
      <c r="A55" s="92"/>
      <c r="B55" s="29" t="s">
        <v>63</v>
      </c>
      <c r="C55" s="36" t="s">
        <v>61</v>
      </c>
      <c r="D55" s="13" t="s">
        <v>10</v>
      </c>
      <c r="E55" s="49">
        <v>30</v>
      </c>
      <c r="F55" s="44"/>
      <c r="G55" s="44"/>
      <c r="H55" s="25">
        <v>30</v>
      </c>
      <c r="I55" s="49">
        <v>60</v>
      </c>
      <c r="J55" s="44"/>
      <c r="K55" s="44"/>
      <c r="L55" s="25">
        <v>60</v>
      </c>
      <c r="M55" s="9">
        <f t="shared" si="16"/>
        <v>30</v>
      </c>
      <c r="N55" s="5">
        <f t="shared" si="16"/>
        <v>0</v>
      </c>
      <c r="O55" s="5">
        <f t="shared" si="16"/>
        <v>0</v>
      </c>
      <c r="P55" s="5">
        <f t="shared" si="16"/>
        <v>30</v>
      </c>
      <c r="Q55" s="36" t="s">
        <v>58</v>
      </c>
      <c r="R55" s="32"/>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s="15" customFormat="1" ht="242.25">
      <c r="A56" s="90" t="s">
        <v>47</v>
      </c>
      <c r="B56" s="29" t="s">
        <v>35</v>
      </c>
      <c r="C56" s="14" t="s">
        <v>129</v>
      </c>
      <c r="D56" s="13" t="s">
        <v>10</v>
      </c>
      <c r="E56" s="49">
        <v>5656.700000000002</v>
      </c>
      <c r="F56" s="44">
        <v>5387.700000000002</v>
      </c>
      <c r="G56" s="44">
        <v>3444.2</v>
      </c>
      <c r="H56" s="25">
        <v>269</v>
      </c>
      <c r="I56" s="49">
        <f>SUM(J56,L56)</f>
        <v>5710.100000000001</v>
      </c>
      <c r="J56" s="44">
        <f>F56+15</f>
        <v>5402.700000000002</v>
      </c>
      <c r="K56" s="44">
        <f>G56</f>
        <v>3444.2</v>
      </c>
      <c r="L56" s="25">
        <v>307.4</v>
      </c>
      <c r="M56" s="9">
        <f aca="true" t="shared" si="17" ref="M56:P58">I56-E56</f>
        <v>53.399999999999636</v>
      </c>
      <c r="N56" s="5">
        <f t="shared" si="17"/>
        <v>15</v>
      </c>
      <c r="O56" s="5">
        <f t="shared" si="17"/>
        <v>0</v>
      </c>
      <c r="P56" s="5">
        <f t="shared" si="17"/>
        <v>38.39999999999998</v>
      </c>
      <c r="Q56" s="36" t="s">
        <v>191</v>
      </c>
      <c r="R56" s="32"/>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s="15" customFormat="1" ht="52.5" customHeight="1">
      <c r="A57" s="91"/>
      <c r="B57" s="29" t="s">
        <v>91</v>
      </c>
      <c r="C57" s="36" t="s">
        <v>92</v>
      </c>
      <c r="D57" s="13" t="s">
        <v>10</v>
      </c>
      <c r="E57" s="49">
        <f>SUM(F57+H57)</f>
        <v>303.2</v>
      </c>
      <c r="F57" s="44">
        <v>303.2</v>
      </c>
      <c r="G57" s="44">
        <v>231.6</v>
      </c>
      <c r="H57" s="25"/>
      <c r="I57" s="49">
        <f>E57+48.5</f>
        <v>351.7</v>
      </c>
      <c r="J57" s="44">
        <f>F57+48.5</f>
        <v>351.7</v>
      </c>
      <c r="K57" s="44">
        <f>231.6+37</f>
        <v>268.6</v>
      </c>
      <c r="L57" s="42"/>
      <c r="M57" s="9">
        <f t="shared" si="17"/>
        <v>48.5</v>
      </c>
      <c r="N57" s="5">
        <f t="shared" si="17"/>
        <v>48.5</v>
      </c>
      <c r="O57" s="5">
        <f t="shared" si="17"/>
        <v>37.00000000000003</v>
      </c>
      <c r="P57" s="5">
        <f t="shared" si="17"/>
        <v>0</v>
      </c>
      <c r="Q57" s="36" t="s">
        <v>130</v>
      </c>
      <c r="R57" s="32"/>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s="15" customFormat="1" ht="81" customHeight="1">
      <c r="A58" s="91"/>
      <c r="B58" s="29" t="s">
        <v>62</v>
      </c>
      <c r="C58" s="36" t="s">
        <v>128</v>
      </c>
      <c r="D58" s="13" t="s">
        <v>10</v>
      </c>
      <c r="E58" s="49">
        <v>27</v>
      </c>
      <c r="F58" s="44">
        <v>27</v>
      </c>
      <c r="G58" s="44"/>
      <c r="H58" s="25"/>
      <c r="I58" s="49">
        <f>E58-5</f>
        <v>22</v>
      </c>
      <c r="J58" s="44">
        <f>F58-5</f>
        <v>22</v>
      </c>
      <c r="K58" s="44"/>
      <c r="L58" s="42"/>
      <c r="M58" s="9">
        <f t="shared" si="17"/>
        <v>-5</v>
      </c>
      <c r="N58" s="5">
        <f t="shared" si="17"/>
        <v>-5</v>
      </c>
      <c r="O58" s="5">
        <f t="shared" si="17"/>
        <v>0</v>
      </c>
      <c r="P58" s="5">
        <f t="shared" si="17"/>
        <v>0</v>
      </c>
      <c r="Q58" s="36" t="s">
        <v>160</v>
      </c>
      <c r="R58" s="32"/>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s="15" customFormat="1" ht="63.75">
      <c r="A59" s="91"/>
      <c r="B59" s="29" t="s">
        <v>89</v>
      </c>
      <c r="C59" s="53" t="s">
        <v>190</v>
      </c>
      <c r="D59" s="13" t="s">
        <v>10</v>
      </c>
      <c r="E59" s="49"/>
      <c r="F59" s="44"/>
      <c r="G59" s="44"/>
      <c r="H59" s="25"/>
      <c r="I59" s="49">
        <v>50</v>
      </c>
      <c r="J59" s="44">
        <v>50</v>
      </c>
      <c r="K59" s="44"/>
      <c r="L59" s="42"/>
      <c r="M59" s="9">
        <f aca="true" t="shared" si="18" ref="M59:P62">I59-E59</f>
        <v>50</v>
      </c>
      <c r="N59" s="5">
        <f t="shared" si="18"/>
        <v>50</v>
      </c>
      <c r="O59" s="5">
        <f t="shared" si="18"/>
        <v>0</v>
      </c>
      <c r="P59" s="5">
        <f t="shared" si="18"/>
        <v>0</v>
      </c>
      <c r="Q59" s="36" t="s">
        <v>125</v>
      </c>
      <c r="R59" s="32"/>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17" ht="63.75" customHeight="1">
      <c r="A60" s="91"/>
      <c r="B60" s="31" t="s">
        <v>90</v>
      </c>
      <c r="C60" s="52" t="s">
        <v>193</v>
      </c>
      <c r="D60" s="13" t="s">
        <v>10</v>
      </c>
      <c r="E60" s="43"/>
      <c r="F60" s="44"/>
      <c r="G60" s="44"/>
      <c r="H60" s="25"/>
      <c r="I60" s="24">
        <v>1.5</v>
      </c>
      <c r="J60" s="5">
        <v>1.5</v>
      </c>
      <c r="K60" s="24"/>
      <c r="L60" s="25"/>
      <c r="M60" s="9">
        <f t="shared" si="18"/>
        <v>1.5</v>
      </c>
      <c r="N60" s="5">
        <f t="shared" si="18"/>
        <v>1.5</v>
      </c>
      <c r="O60" s="5">
        <f t="shared" si="18"/>
        <v>0</v>
      </c>
      <c r="P60" s="5">
        <f t="shared" si="18"/>
        <v>0</v>
      </c>
      <c r="Q60" s="30" t="s">
        <v>194</v>
      </c>
    </row>
    <row r="61" spans="1:46" s="15" customFormat="1" ht="38.25">
      <c r="A61" s="91"/>
      <c r="B61" s="31" t="s">
        <v>88</v>
      </c>
      <c r="C61" s="52" t="s">
        <v>87</v>
      </c>
      <c r="D61" s="13" t="s">
        <v>10</v>
      </c>
      <c r="E61" s="43">
        <v>60</v>
      </c>
      <c r="F61" s="44">
        <v>60</v>
      </c>
      <c r="G61" s="44"/>
      <c r="H61" s="25"/>
      <c r="I61" s="24">
        <f>E61+70</f>
        <v>130</v>
      </c>
      <c r="J61" s="5">
        <f>F61+70</f>
        <v>130</v>
      </c>
      <c r="K61" s="24"/>
      <c r="L61" s="25"/>
      <c r="M61" s="9">
        <f t="shared" si="18"/>
        <v>70</v>
      </c>
      <c r="N61" s="5">
        <f t="shared" si="18"/>
        <v>70</v>
      </c>
      <c r="O61" s="5">
        <f t="shared" si="18"/>
        <v>0</v>
      </c>
      <c r="P61" s="5">
        <f t="shared" si="18"/>
        <v>0</v>
      </c>
      <c r="Q61" s="30" t="s">
        <v>106</v>
      </c>
      <c r="R61" s="32"/>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s="15" customFormat="1" ht="25.5">
      <c r="A62" s="92"/>
      <c r="B62" s="31" t="s">
        <v>86</v>
      </c>
      <c r="C62" s="52" t="s">
        <v>85</v>
      </c>
      <c r="D62" s="13" t="s">
        <v>10</v>
      </c>
      <c r="E62" s="43">
        <v>31</v>
      </c>
      <c r="F62" s="44"/>
      <c r="G62" s="44"/>
      <c r="H62" s="25">
        <v>31</v>
      </c>
      <c r="I62" s="24">
        <f>E62+69</f>
        <v>100</v>
      </c>
      <c r="J62" s="5"/>
      <c r="K62" s="24"/>
      <c r="L62" s="25">
        <f>H62+69</f>
        <v>100</v>
      </c>
      <c r="M62" s="9">
        <f t="shared" si="18"/>
        <v>69</v>
      </c>
      <c r="N62" s="5">
        <f t="shared" si="18"/>
        <v>0</v>
      </c>
      <c r="O62" s="5">
        <f t="shared" si="18"/>
        <v>0</v>
      </c>
      <c r="P62" s="5">
        <f t="shared" si="18"/>
        <v>69</v>
      </c>
      <c r="Q62" s="30" t="s">
        <v>76</v>
      </c>
      <c r="R62" s="32"/>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s="15" customFormat="1" ht="12.75">
      <c r="A63" s="113" t="s">
        <v>24</v>
      </c>
      <c r="B63" s="114"/>
      <c r="C63" s="114"/>
      <c r="D63" s="114"/>
      <c r="E63" s="114"/>
      <c r="F63" s="114"/>
      <c r="G63" s="114"/>
      <c r="H63" s="114"/>
      <c r="I63" s="114"/>
      <c r="J63" s="114"/>
      <c r="K63" s="115"/>
      <c r="L63" s="58" t="s">
        <v>116</v>
      </c>
      <c r="M63" s="9">
        <v>0</v>
      </c>
      <c r="N63" s="24">
        <v>0</v>
      </c>
      <c r="O63" s="24">
        <v>0</v>
      </c>
      <c r="P63" s="24">
        <v>0</v>
      </c>
      <c r="Q63" s="14"/>
      <c r="R63" s="32"/>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17" ht="13.5" customHeight="1">
      <c r="A64" s="116"/>
      <c r="B64" s="117"/>
      <c r="C64" s="117"/>
      <c r="D64" s="117"/>
      <c r="E64" s="117"/>
      <c r="F64" s="117"/>
      <c r="G64" s="117"/>
      <c r="H64" s="117"/>
      <c r="I64" s="117"/>
      <c r="J64" s="117"/>
      <c r="K64" s="118"/>
      <c r="L64" s="10" t="s">
        <v>10</v>
      </c>
      <c r="M64" s="9">
        <f>SUM(M9:M62)</f>
        <v>927.2999999999994</v>
      </c>
      <c r="N64" s="9">
        <f>SUM(N11:N62)</f>
        <v>471.69999999999993</v>
      </c>
      <c r="O64" s="9">
        <f>SUM(O11:O62)</f>
        <v>423.9000000000001</v>
      </c>
      <c r="P64" s="9">
        <f>SUM(P11:P62)</f>
        <v>350.4</v>
      </c>
      <c r="Q64" s="36"/>
    </row>
    <row r="65" spans="1:16" ht="12.75">
      <c r="A65" s="119" t="s">
        <v>15</v>
      </c>
      <c r="B65" s="119"/>
      <c r="C65" s="119"/>
      <c r="D65" s="26"/>
      <c r="E65" s="39"/>
      <c r="K65" s="33"/>
      <c r="L65" s="34"/>
      <c r="M65" s="65"/>
      <c r="N65" s="11"/>
      <c r="O65" s="11"/>
      <c r="P65" s="11"/>
    </row>
    <row r="66" spans="1:16" ht="25.5">
      <c r="A66" s="4"/>
      <c r="B66" s="3" t="s">
        <v>11</v>
      </c>
      <c r="C66" s="7" t="s">
        <v>14</v>
      </c>
      <c r="M66" s="28"/>
      <c r="N66" s="28"/>
      <c r="O66" s="28"/>
      <c r="P66" s="28"/>
    </row>
    <row r="67" spans="1:16" ht="12.75" customHeight="1">
      <c r="A67" s="4"/>
      <c r="B67" s="3" t="s">
        <v>29</v>
      </c>
      <c r="C67" s="103" t="s">
        <v>30</v>
      </c>
      <c r="D67" s="103"/>
      <c r="G67" s="3" t="s">
        <v>31</v>
      </c>
      <c r="H67" s="17" t="s">
        <v>32</v>
      </c>
      <c r="M67" s="66"/>
      <c r="N67" s="12"/>
      <c r="O67" s="12"/>
      <c r="P67" s="12"/>
    </row>
    <row r="68" spans="1:16" ht="12.75">
      <c r="A68" s="4"/>
      <c r="B68" s="3" t="s">
        <v>12</v>
      </c>
      <c r="C68" s="7" t="s">
        <v>13</v>
      </c>
      <c r="M68" s="66"/>
      <c r="N68" s="12"/>
      <c r="O68" s="12"/>
      <c r="P68" s="12"/>
    </row>
    <row r="69" spans="1:16" ht="12.75">
      <c r="A69" s="4"/>
      <c r="B69" s="3" t="s">
        <v>22</v>
      </c>
      <c r="C69" s="7" t="s">
        <v>23</v>
      </c>
      <c r="M69" s="67"/>
      <c r="N69" s="27"/>
      <c r="O69" s="27"/>
      <c r="P69" s="27"/>
    </row>
    <row r="70" spans="1:3" ht="12.75">
      <c r="A70" s="4"/>
      <c r="B70" s="3" t="s">
        <v>16</v>
      </c>
      <c r="C70" s="7" t="s">
        <v>17</v>
      </c>
    </row>
    <row r="71" spans="1:14" ht="12.75" customHeight="1">
      <c r="A71" s="4"/>
      <c r="B71" s="3" t="s">
        <v>18</v>
      </c>
      <c r="C71" s="103" t="s">
        <v>19</v>
      </c>
      <c r="D71" s="103"/>
      <c r="E71" s="103"/>
      <c r="K71" s="11"/>
      <c r="L71" s="11"/>
      <c r="N71" s="11"/>
    </row>
    <row r="72" spans="1:5" ht="12.75">
      <c r="A72" s="4"/>
      <c r="B72" s="3" t="s">
        <v>27</v>
      </c>
      <c r="C72" s="103" t="s">
        <v>28</v>
      </c>
      <c r="D72" s="103"/>
      <c r="E72" s="103"/>
    </row>
    <row r="73" spans="1:5" ht="12.75" customHeight="1">
      <c r="A73" s="4"/>
      <c r="B73" s="3" t="s">
        <v>20</v>
      </c>
      <c r="C73" s="103" t="s">
        <v>21</v>
      </c>
      <c r="D73" s="103"/>
      <c r="E73" s="103"/>
    </row>
    <row r="74" spans="1:17" ht="12.75" customHeight="1">
      <c r="A74" s="4"/>
      <c r="B74" s="3" t="s">
        <v>25</v>
      </c>
      <c r="C74" s="103" t="s">
        <v>26</v>
      </c>
      <c r="D74" s="103"/>
      <c r="E74" s="103"/>
      <c r="I74" s="112"/>
      <c r="J74" s="112"/>
      <c r="K74" s="112"/>
      <c r="L74" s="112"/>
      <c r="M74" s="112"/>
      <c r="N74" s="112"/>
      <c r="O74" s="112"/>
      <c r="P74" s="112"/>
      <c r="Q74" s="112"/>
    </row>
    <row r="75" spans="1:13" ht="12.75">
      <c r="A75" s="6"/>
      <c r="D75" s="17"/>
      <c r="E75" s="40"/>
      <c r="F75" s="17"/>
      <c r="G75" s="17"/>
      <c r="H75" s="17"/>
      <c r="I75" s="111"/>
      <c r="J75" s="112"/>
      <c r="K75" s="112"/>
      <c r="L75" s="112"/>
      <c r="M75" s="112"/>
    </row>
    <row r="76" spans="1:8" ht="12.75">
      <c r="A76" s="101"/>
      <c r="B76" s="101"/>
      <c r="C76" s="101"/>
      <c r="D76" s="101"/>
      <c r="E76" s="101"/>
      <c r="F76" s="101"/>
      <c r="G76" s="101"/>
      <c r="H76" s="101"/>
    </row>
    <row r="77" spans="1:5" ht="12.75">
      <c r="A77" s="100"/>
      <c r="B77" s="100"/>
      <c r="C77" s="100"/>
      <c r="D77" s="100"/>
      <c r="E77" s="100"/>
    </row>
  </sheetData>
  <sheetProtection/>
  <mergeCells count="42">
    <mergeCell ref="A46:A52"/>
    <mergeCell ref="A53:A55"/>
    <mergeCell ref="I75:M75"/>
    <mergeCell ref="I74:Q74"/>
    <mergeCell ref="A63:K64"/>
    <mergeCell ref="C73:E73"/>
    <mergeCell ref="C71:E71"/>
    <mergeCell ref="A65:C65"/>
    <mergeCell ref="A77:E77"/>
    <mergeCell ref="A76:H76"/>
    <mergeCell ref="C74:E74"/>
    <mergeCell ref="A5:A8"/>
    <mergeCell ref="B5:B8"/>
    <mergeCell ref="A56:A62"/>
    <mergeCell ref="A27:A30"/>
    <mergeCell ref="H7:H8"/>
    <mergeCell ref="C72:E72"/>
    <mergeCell ref="C67:D67"/>
    <mergeCell ref="K1:P1"/>
    <mergeCell ref="N6:P6"/>
    <mergeCell ref="N7:O7"/>
    <mergeCell ref="P7:P8"/>
    <mergeCell ref="A3:P3"/>
    <mergeCell ref="J6:L6"/>
    <mergeCell ref="A2:C2"/>
    <mergeCell ref="K2:Q2"/>
    <mergeCell ref="E5:H5"/>
    <mergeCell ref="F6:H6"/>
    <mergeCell ref="A36:A44"/>
    <mergeCell ref="A31:A35"/>
    <mergeCell ref="L7:L8"/>
    <mergeCell ref="D5:D8"/>
    <mergeCell ref="C5:C8"/>
    <mergeCell ref="A9:A26"/>
    <mergeCell ref="Q5:Q8"/>
    <mergeCell ref="M6:M8"/>
    <mergeCell ref="E6:E8"/>
    <mergeCell ref="I5:L5"/>
    <mergeCell ref="M5:P5"/>
    <mergeCell ref="F7:G7"/>
    <mergeCell ref="J7:K7"/>
    <mergeCell ref="I6:I8"/>
  </mergeCells>
  <printOptions/>
  <pageMargins left="0.6692913385826772" right="0.7480314960629921" top="0.2362204724409449" bottom="0.16" header="0.2362204724409449" footer="0"/>
  <pageSetup fitToHeight="0" fitToWidth="1" horizontalDpi="600" verticalDpi="600" orientation="landscape" paperSize="9" scale="7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Mindaugas</dc:creator>
  <cp:keywords/>
  <dc:description/>
  <cp:lastModifiedBy>Mindaugas</cp:lastModifiedBy>
  <cp:lastPrinted>2014-05-22T07:58:19Z</cp:lastPrinted>
  <dcterms:created xsi:type="dcterms:W3CDTF">2009-10-15T12:43:10Z</dcterms:created>
  <dcterms:modified xsi:type="dcterms:W3CDTF">2014-05-22T10:00:33Z</dcterms:modified>
  <cp:category/>
  <cp:version/>
  <cp:contentType/>
  <cp:contentStatus/>
</cp:coreProperties>
</file>