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5480" windowHeight="11400" activeTab="0"/>
  </bookViews>
  <sheets>
    <sheet name="Sheet1" sheetId="1" r:id="rId1"/>
    <sheet name="Sheet2" sheetId="2" r:id="rId2"/>
  </sheets>
  <definedNames>
    <definedName name="_xlnm.Print_Area" localSheetId="0">'Sheet1'!$A$1:$Y$390</definedName>
    <definedName name="_xlnm.Print_Titles" localSheetId="0">'Sheet1'!$3:$6</definedName>
  </definedNames>
  <calcPr fullCalcOnLoad="1"/>
</workbook>
</file>

<file path=xl/comments1.xml><?xml version="1.0" encoding="utf-8"?>
<comments xmlns="http://schemas.openxmlformats.org/spreadsheetml/2006/main">
  <authors>
    <author>mindaugas.satkus</author>
  </authors>
  <commentList>
    <comment ref="Q162" authorId="0">
      <text>
        <r>
          <rPr>
            <b/>
            <sz val="8"/>
            <rFont val="Tahoma"/>
            <family val="0"/>
          </rPr>
          <t>mindaugas.satkus:</t>
        </r>
        <r>
          <rPr>
            <sz val="8"/>
            <rFont val="Tahoma"/>
            <family val="0"/>
          </rPr>
          <t xml:space="preserve">
84+30 projektavimas</t>
        </r>
      </text>
    </comment>
    <comment ref="Q168" authorId="0">
      <text>
        <r>
          <rPr>
            <b/>
            <sz val="8"/>
            <rFont val="Tahoma"/>
            <family val="0"/>
          </rPr>
          <t>mindaugas.satkus:</t>
        </r>
        <r>
          <rPr>
            <sz val="8"/>
            <rFont val="Tahoma"/>
            <family val="0"/>
          </rPr>
          <t xml:space="preserve">
pridėti sumą sausinimui, drenažui. Papildomai pridėta 67,2 tlt (iš viso 84,7)+20 žaibosauga ir kt</t>
        </r>
      </text>
    </comment>
  </commentList>
</comments>
</file>

<file path=xl/sharedStrings.xml><?xml version="1.0" encoding="utf-8"?>
<sst xmlns="http://schemas.openxmlformats.org/spreadsheetml/2006/main" count="786" uniqueCount="187">
  <si>
    <t>Programos tikslo kodas</t>
  </si>
  <si>
    <t>Uždavinio kodas</t>
  </si>
  <si>
    <t>Priemonės kodas</t>
  </si>
  <si>
    <t>Priemonės pavadinimas</t>
  </si>
  <si>
    <t>Vykdytojo kodas</t>
  </si>
  <si>
    <t>Funkcinės klasifikacijos kodas</t>
  </si>
  <si>
    <t>Finansavimo šaltinis</t>
  </si>
  <si>
    <t>iš viso</t>
  </si>
  <si>
    <t>iš jų</t>
  </si>
  <si>
    <t>išlaidoms</t>
  </si>
  <si>
    <t>turtui įsigyti</t>
  </si>
  <si>
    <t xml:space="preserve">iš jų darbo užmokesčiui                    </t>
  </si>
  <si>
    <t>4 strateginis tikslas. Puoselėti kultūrą ir kūno kultūrą rajone</t>
  </si>
  <si>
    <t>7 Kultūros paveldo puoselėjimo ir kultūros paslaugų plėtros programa</t>
  </si>
  <si>
    <t>BĮ Gargždų kultūros centro veiklos organizavimas</t>
  </si>
  <si>
    <t>10.4</t>
  </si>
  <si>
    <t>08.02.01.08.</t>
  </si>
  <si>
    <t>SB</t>
  </si>
  <si>
    <t>S</t>
  </si>
  <si>
    <t>Iš viso priemonei:</t>
  </si>
  <si>
    <t>BĮ Kretingalės kultūros centro veiklos organizavimas</t>
  </si>
  <si>
    <t>10.5</t>
  </si>
  <si>
    <t>BĮ Priekulės kultūros centro veiklos organizavimas</t>
  </si>
  <si>
    <t>10.6</t>
  </si>
  <si>
    <t>BĮ Veiviržėnų kultūros centro veiklos organizavimas</t>
  </si>
  <si>
    <t>10.7</t>
  </si>
  <si>
    <t>BĮ Vėžaičių kultūros centro veiklos organizavimas</t>
  </si>
  <si>
    <t>10.8</t>
  </si>
  <si>
    <t>BĮ Dovilų etninės kultūros centro veiklos organizavimas</t>
  </si>
  <si>
    <t>10.2</t>
  </si>
  <si>
    <t>Mėgėjų meno kolektyvų dalyvavimas Dainų šventėse</t>
  </si>
  <si>
    <t>08.02.01.06.</t>
  </si>
  <si>
    <t>Gargždų festivalių organizavimas</t>
  </si>
  <si>
    <t>Gargždų miesto šventės organizavimas</t>
  </si>
  <si>
    <t>Kalėdinių - naujametinių renginių ciklo organizavimas</t>
  </si>
  <si>
    <t>Atmintinų dienų paminėjimas</t>
  </si>
  <si>
    <t>Kultūros darbuotojų dienos organizavimas</t>
  </si>
  <si>
    <t>Kt</t>
  </si>
  <si>
    <t>Iš viso uždaviniui:</t>
  </si>
  <si>
    <t>Iš viso tikslui:</t>
  </si>
  <si>
    <t>J. Lankučio viešosios bibliotekos ir jos filialų veiklos organizavimas</t>
  </si>
  <si>
    <t>10.1</t>
  </si>
  <si>
    <t>08.02.01.01.</t>
  </si>
  <si>
    <t xml:space="preserve">Gyventojų informacinio skatinimo programų rėmimas </t>
  </si>
  <si>
    <t>Gargždų krašto muziejaus ir jo filialų veiklos organizavimas</t>
  </si>
  <si>
    <t>10.3</t>
  </si>
  <si>
    <t>08.02.01.02.</t>
  </si>
  <si>
    <t>Modernizuoti kultūros įstaigų infrastruktūrą</t>
  </si>
  <si>
    <t>Remontuoti ir rekonstruoti kultūros įstaigų pastatus</t>
  </si>
  <si>
    <t>ES</t>
  </si>
  <si>
    <t>SL</t>
  </si>
  <si>
    <t>Kretingalės kultūros centro renovacija</t>
  </si>
  <si>
    <t>20</t>
  </si>
  <si>
    <t xml:space="preserve">Energijos vartojimo efektyvumo didinimas Gargždų kino teatre ,,Minija" </t>
  </si>
  <si>
    <t>Užtikrinti krašto etninės kultūros vertybių perimamumą, apsaugą ir populiarinimą, tenkinant visuomenės etnokultūrinius poreikius</t>
  </si>
  <si>
    <t>Puoselėti krašto etnografinį savitumą, papročių bei tradicijų autentiškumą ir perimamumą</t>
  </si>
  <si>
    <t>08.06.01.03.</t>
  </si>
  <si>
    <t>Išsaugoti kultūros paveldą ir jo kultūrinę vertę</t>
  </si>
  <si>
    <t>Organizuoti kultūros vertybių tvarkymą ir išsaugojimą</t>
  </si>
  <si>
    <t>08.02.01.07.</t>
  </si>
  <si>
    <t>Neveikiančių kapinių inventorizavimas</t>
  </si>
  <si>
    <t>Plikių evangelikų liuteronų parapijos mokyklos stogo remontas ir fasadų restauravimo darbai</t>
  </si>
  <si>
    <t>Vėžaičių dvaro sodybos koplytėlės restauravimo darbai</t>
  </si>
  <si>
    <t>Koplyčios-mauzoliejaus (Stragnų II k., Priekulės sen.) restauravimo darbų techninio projekto parengimas ir įgyvendinimas</t>
  </si>
  <si>
    <t>Kovo 11-osios akto signataro, profesoriaus Kazimiero Antanavičiaus gimtinės vietos Balsėnų k. įamžinimo projekto parengimas ir įgyvendinimas</t>
  </si>
  <si>
    <t>Klaipėdos rajono kultūros paveldo objektų (piliakalnių) patrauklumo didinimas</t>
  </si>
  <si>
    <t>Vykdyti kultūros vertybių apskaitą ir sklaidą</t>
  </si>
  <si>
    <t>Nekilnojamųjų kultūros vertybių atskleidimas (nekilnojamųjų kultūros vertybių reikšmingumo, kultūros paveldo objektų ar vietovių vertingųjų savybių nustatymas ir teritorijų ribų apibrėžimas)</t>
  </si>
  <si>
    <t>Nekilnojamojo kultūros paveldo vertinimo tarybos veiklos organizavimas</t>
  </si>
  <si>
    <t>Europos paveldo dienų organizavimas</t>
  </si>
  <si>
    <t>Iš viso programai:</t>
  </si>
  <si>
    <t>IŠ VISO:</t>
  </si>
  <si>
    <t>BFL</t>
  </si>
  <si>
    <t>Kodas biudžete</t>
  </si>
  <si>
    <t>7.1.1.12.</t>
  </si>
  <si>
    <t>7.1.1.13.</t>
  </si>
  <si>
    <t>7.1.1.14.</t>
  </si>
  <si>
    <t>7.1.1.2.</t>
  </si>
  <si>
    <t>7.1.1.3.</t>
  </si>
  <si>
    <t>7.1.1.4.</t>
  </si>
  <si>
    <t>7.1.1.5.</t>
  </si>
  <si>
    <t>7.1.1.6.</t>
  </si>
  <si>
    <t>7.1.1.7.</t>
  </si>
  <si>
    <t>7.1.1.8.</t>
  </si>
  <si>
    <t>Kultūros veiklos projektų programos įgyvendinimas</t>
  </si>
  <si>
    <t>7.2.1.1.</t>
  </si>
  <si>
    <t>7.2.1.2.</t>
  </si>
  <si>
    <t>7.2.2.1.</t>
  </si>
  <si>
    <t>Projekto "Drevernos bendruomeninės ir viešosios infrastruktūros modernizavimas" įgyvendinimas</t>
  </si>
  <si>
    <t>7.3.1.12.</t>
  </si>
  <si>
    <t>7.3.1.13.</t>
  </si>
  <si>
    <t>7.3.1.7.</t>
  </si>
  <si>
    <t>7.4.1.1.</t>
  </si>
  <si>
    <t>7.4.1.2.</t>
  </si>
  <si>
    <t>7.5.1.1.</t>
  </si>
  <si>
    <t>Neveikiančių kapinių tvarkymo darbų programos įgyvendinimas</t>
  </si>
  <si>
    <t>7.5.1.13.</t>
  </si>
  <si>
    <t>7.5.1.2.</t>
  </si>
  <si>
    <t>7.5.1.20.</t>
  </si>
  <si>
    <t>7.5.1.24.</t>
  </si>
  <si>
    <t>7.5.1.4.</t>
  </si>
  <si>
    <t>7.5.1.6.</t>
  </si>
  <si>
    <t>7.5.2.1.</t>
  </si>
  <si>
    <t>7.5.2.2.</t>
  </si>
  <si>
    <t>7.5.2.3.</t>
  </si>
  <si>
    <t>7.5.2.5.</t>
  </si>
  <si>
    <t>7.1.1.23.</t>
  </si>
  <si>
    <t>7.1.1.24.</t>
  </si>
  <si>
    <t>7.1.1.25.</t>
  </si>
  <si>
    <t>7.5.1.26.</t>
  </si>
  <si>
    <t>7.5.1.27.</t>
  </si>
  <si>
    <t>VB</t>
  </si>
  <si>
    <t>Mažosios Lietuvos visuomenės veikėjo J. Birškaus ir jo žmonos kapo sutvarkymas ir įamžinimas</t>
  </si>
  <si>
    <t>7.3.1.29.</t>
  </si>
  <si>
    <t>7.3.1.31.</t>
  </si>
  <si>
    <t>Klaipėdos rajono savivaldybės pastato Žadeikių k., Liepos g., modernizavimas</t>
  </si>
  <si>
    <t>2016 m. išlaidų projektas</t>
  </si>
  <si>
    <t>KT</t>
  </si>
  <si>
    <t>Teikti kultūros paslaugas Savivaldybės kultūros įstaigose</t>
  </si>
  <si>
    <t>Sudaryti sąlygas kultūrinės veiklos organizavimui ir kultūros sklaidai Klaipėdos rajone</t>
  </si>
  <si>
    <t>Girkalių kultūros namų modernizavimas</t>
  </si>
  <si>
    <t>Etninės kultūros plėtros programos įgyvendinimas</t>
  </si>
  <si>
    <t>Agluonėnų seniūnijos I. Simonaitytės vardo premijos teikimas</t>
  </si>
  <si>
    <t xml:space="preserve">Projekto "Priekulės bendruomeninės ir viešosios infrastruktūros modernizavimas" įgyvendinimas </t>
  </si>
  <si>
    <t>Koplytėlės su skulptūra Rudgalvių k. (Endriejavo sen.) tvarkymo darbų techninio projekto parengimas ir tvarkymo darbai</t>
  </si>
  <si>
    <t>Karių, žuvusių Antrajame pasauliniame kare, palaikų perlaidojimas</t>
  </si>
  <si>
    <t>Endriejavo senųjų kapinių skulptūrų restauravimas</t>
  </si>
  <si>
    <t>Veiviržėnų kapinių koplyčios priešgaisrinės apsaugos sistemos (žaibosaugos) įrengimas</t>
  </si>
  <si>
    <t>Organizuoti religinio paveldo objektų  tvarkymą ir išsaugojimą</t>
  </si>
  <si>
    <t>Venckų k. bibliotekos įrengimas</t>
  </si>
  <si>
    <t>7.3.1.32.</t>
  </si>
  <si>
    <t>Laaif</t>
  </si>
  <si>
    <t>Monografijos "Sendvaris. Triušeliai" dalinis finansavimas</t>
  </si>
  <si>
    <t xml:space="preserve">Įprasminti Savivaldybės seniūnijų kultūrinį, teritorinį savitumą </t>
  </si>
  <si>
    <t>Užtikrinti kultūros srities paslaugų teikimą</t>
  </si>
  <si>
    <t xml:space="preserve">Nuosekliai, kryptingai ir patraukliai pristati krašto istoriją </t>
  </si>
  <si>
    <t xml:space="preserve">Pristatyti ir skleisti krašto istoriją </t>
  </si>
  <si>
    <t>7.5.1.7.</t>
  </si>
  <si>
    <t>7.5.1.8.</t>
  </si>
  <si>
    <t>7.5.2.6.</t>
  </si>
  <si>
    <t>7.5.2.7.</t>
  </si>
  <si>
    <t>7.5.4.1.</t>
  </si>
  <si>
    <t>7.5.1.10.</t>
  </si>
  <si>
    <t>7.5.1.9.</t>
  </si>
  <si>
    <r>
      <t xml:space="preserve">Savivaldybės pajamos iš surenkamų mokesčių </t>
    </r>
    <r>
      <rPr>
        <b/>
        <sz val="7"/>
        <rFont val="Arial"/>
        <family val="2"/>
      </rPr>
      <t>SB</t>
    </r>
  </si>
  <si>
    <r>
      <t xml:space="preserve">Bendrojo finansavimo lėšos </t>
    </r>
    <r>
      <rPr>
        <b/>
        <sz val="7"/>
        <rFont val="Arial"/>
        <family val="2"/>
      </rPr>
      <t>BFL</t>
    </r>
  </si>
  <si>
    <r>
      <t xml:space="preserve">Lėšos už paslaugas ir nuomą </t>
    </r>
    <r>
      <rPr>
        <b/>
        <sz val="7"/>
        <rFont val="Arial"/>
        <family val="2"/>
      </rPr>
      <t>S</t>
    </r>
  </si>
  <si>
    <r>
      <t xml:space="preserve">ES struktūrinių fondų lėšos </t>
    </r>
    <r>
      <rPr>
        <b/>
        <sz val="7"/>
        <rFont val="Arial"/>
        <family val="2"/>
      </rPr>
      <t>ES</t>
    </r>
  </si>
  <si>
    <r>
      <t xml:space="preserve">Skolintos lėšos </t>
    </r>
    <r>
      <rPr>
        <b/>
        <sz val="7"/>
        <rFont val="Arial"/>
        <family val="2"/>
      </rPr>
      <t>SL</t>
    </r>
  </si>
  <si>
    <r>
      <t xml:space="preserve">Iš ministerijų gaunamos lėšos investicijoms </t>
    </r>
    <r>
      <rPr>
        <b/>
        <sz val="7"/>
        <rFont val="Arial"/>
        <family val="2"/>
      </rPr>
      <t>VB(M)</t>
    </r>
  </si>
  <si>
    <r>
      <t xml:space="preserve">Lietuvos aplinkos apsaugos investicijų fondo lėšos </t>
    </r>
    <r>
      <rPr>
        <b/>
        <sz val="7"/>
        <rFont val="Arial"/>
        <family val="2"/>
      </rPr>
      <t>Laaif</t>
    </r>
  </si>
  <si>
    <r>
      <t xml:space="preserve">Kitos lėšos </t>
    </r>
    <r>
      <rPr>
        <b/>
        <sz val="7"/>
        <rFont val="Arial"/>
        <family val="2"/>
      </rPr>
      <t>Kt</t>
    </r>
  </si>
  <si>
    <r>
      <t xml:space="preserve">Valstybės biudžeto lėšos </t>
    </r>
    <r>
      <rPr>
        <b/>
        <sz val="7"/>
        <rFont val="Arial"/>
        <family val="2"/>
      </rPr>
      <t>VB</t>
    </r>
  </si>
  <si>
    <t>Girkalių kultūros namų modernizavimo techninio projekto ekspertizės atlikimas</t>
  </si>
  <si>
    <t>VIP</t>
  </si>
  <si>
    <t>7.3.1.34.</t>
  </si>
  <si>
    <t>Projekto „Kalniškės piliakalnio pritaikymas kultūros ir viešojo turizmo reikmėms“ įgyvendinimas</t>
  </si>
  <si>
    <t>Gargždų pėsčiųjų viaduko remontas</t>
  </si>
  <si>
    <t>7.5.1.11.</t>
  </si>
  <si>
    <t>SB(P)</t>
  </si>
  <si>
    <r>
      <t xml:space="preserve">Paskirtos lėšos savarankiškoms funkcijoms vykdyti </t>
    </r>
    <r>
      <rPr>
        <b/>
        <sz val="7"/>
        <rFont val="Arial"/>
        <family val="2"/>
      </rPr>
      <t>SB(P)</t>
    </r>
  </si>
  <si>
    <t>Informacinių lentelių įsigijimas ir įrengimas prie buvusių dvarų Sendvario seniūnijoje</t>
  </si>
  <si>
    <t>08.01.01.02.</t>
  </si>
  <si>
    <t>7.5.1.14.</t>
  </si>
  <si>
    <t>33</t>
  </si>
  <si>
    <t>Valiuta</t>
  </si>
  <si>
    <t>Lt</t>
  </si>
  <si>
    <t>Eur</t>
  </si>
  <si>
    <t>tūkst. Lt/Eur</t>
  </si>
  <si>
    <t>2017 m. išlaidų projektas</t>
  </si>
  <si>
    <t>2014 m. faktas</t>
  </si>
  <si>
    <t>2015 m. asignavimai</t>
  </si>
  <si>
    <t>10</t>
  </si>
  <si>
    <t>Kultūros darbuotojų ir kultūros administratorių kvalifikacijos kėlimo tarptautiniai kursai</t>
  </si>
  <si>
    <t>Kretingalės kultūros centro Plikių skyriaus pastato stogo remontas</t>
  </si>
  <si>
    <t>Žvelsėnų k. senųjų kapinių tvarkymo plano parengimas</t>
  </si>
  <si>
    <t>Priekulės m. istorinio centro tvarkymo plano rengimas</t>
  </si>
  <si>
    <t>Žydų žudynių ir užkasimo I ir II vietų Vėžaičių miške tvarkymas</t>
  </si>
  <si>
    <t>Priešgaisrinės apsaugos sistemos ir žaibosaugos įrengimas medinėse Klaipėdos rajono bažnyčiose</t>
  </si>
  <si>
    <t>Leidinio apie signatarą Jurgį Šaulį leidyba</t>
  </si>
  <si>
    <t>E. Vicherto vardo jaunojo talento premijos teikimas</t>
  </si>
  <si>
    <t>2015-2017 METŲ KULTŪROS PAVELDO PUOSELĖJIMO IR KULTŪROS PASLAUGŲ PLĖTROS PROGRAMOS TIKSLŲ, UŽDAVINIŲ IR PRIEMONIŲ ASIGNAVIMŲ SUVESTINĖ</t>
  </si>
  <si>
    <t>Koplytėlių ir koplytstulpių Norgėlų miške (Judrėnų sen.) restauravimo darbų programos parengimas bei restauravimo darbai</t>
  </si>
  <si>
    <t>Senųjų kapinių ženklinimas</t>
  </si>
  <si>
    <t>Gargždų kultūros centro scenos apšvietimo ir garso įrangos įsigijimas</t>
  </si>
  <si>
    <t>Mėgėjų meno kolektyvų atstovavimas tarptautiniuose renginiuose atstovaujant Klaipėdos rajoną</t>
  </si>
  <si>
    <t>Mažosios Lietuvos heraldikos sukūrimo ir gamybos koofinansavimas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</si>
</sst>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Taip&quot;;&quot;Taip&quot;;&quot;Ne&quot;"/>
    <numFmt numFmtId="170" formatCode="&quot;Teisinga&quot;;&quot;Teisinga&quot;;&quot;Klaidinga&quot;"/>
    <numFmt numFmtId="171" formatCode="[$€-2]\ ###,000_);[Red]\([$€-2]\ ###,000\)"/>
  </numFmts>
  <fonts count="43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7"/>
      <color indexed="9"/>
      <name val="Arial"/>
      <family val="2"/>
    </font>
    <font>
      <sz val="7"/>
      <color indexed="9"/>
      <name val="Arial"/>
      <family val="2"/>
    </font>
    <font>
      <b/>
      <sz val="11"/>
      <color indexed="8"/>
      <name val="Calibri"/>
      <family val="2"/>
    </font>
    <font>
      <u val="single"/>
      <sz val="15.95"/>
      <color indexed="12"/>
      <name val="Calibri"/>
      <family val="2"/>
    </font>
    <font>
      <u val="single"/>
      <sz val="15.95"/>
      <color indexed="36"/>
      <name val="Calibri"/>
      <family val="2"/>
    </font>
    <font>
      <b/>
      <sz val="7"/>
      <color indexed="10"/>
      <name val="Arial"/>
      <family val="2"/>
    </font>
    <font>
      <sz val="7"/>
      <color indexed="8"/>
      <name val="Arial"/>
      <family val="2"/>
    </font>
    <font>
      <sz val="7"/>
      <color indexed="8"/>
      <name val="Calibri"/>
      <family val="2"/>
    </font>
    <font>
      <b/>
      <sz val="8"/>
      <color indexed="8"/>
      <name val="Calibri"/>
      <family val="2"/>
    </font>
    <font>
      <sz val="14"/>
      <color indexed="8"/>
      <name val="Times New Roman"/>
      <family val="1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7"/>
      <color indexed="10"/>
      <name val="Arial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b/>
      <sz val="7"/>
      <color indexed="20"/>
      <name val="Arial"/>
      <family val="2"/>
    </font>
    <font>
      <sz val="7"/>
      <color indexed="20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8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thin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6" applyNumberFormat="0" applyFill="0" applyAlignment="0" applyProtection="0"/>
    <xf numFmtId="0" fontId="39" fillId="22" borderId="0" applyNumberFormat="0" applyBorder="0" applyAlignment="0" applyProtection="0"/>
    <xf numFmtId="0" fontId="7" fillId="0" borderId="0" applyNumberFormat="0">
      <alignment/>
      <protection/>
    </xf>
    <xf numFmtId="0" fontId="0" fillId="23" borderId="7" applyNumberFormat="0" applyFont="0" applyAlignment="0" applyProtection="0"/>
    <xf numFmtId="0" fontId="40" fillId="20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49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2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164" fontId="5" fillId="25" borderId="11" xfId="0" applyNumberFormat="1" applyFont="1" applyFill="1" applyBorder="1" applyAlignment="1">
      <alignment horizontal="center" vertical="center" wrapText="1"/>
    </xf>
    <xf numFmtId="164" fontId="5" fillId="25" borderId="12" xfId="0" applyNumberFormat="1" applyFont="1" applyFill="1" applyBorder="1" applyAlignment="1">
      <alignment horizontal="center" vertical="center" wrapText="1"/>
    </xf>
    <xf numFmtId="0" fontId="3" fillId="24" borderId="0" xfId="0" applyFont="1" applyFill="1" applyAlignment="1">
      <alignment/>
    </xf>
    <xf numFmtId="0" fontId="3" fillId="25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3" fillId="19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164" fontId="10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Alignment="1" applyProtection="1">
      <alignment horizontal="center"/>
      <protection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164" fontId="6" fillId="25" borderId="1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Alignment="1">
      <alignment/>
    </xf>
    <xf numFmtId="164" fontId="6" fillId="26" borderId="13" xfId="0" applyNumberFormat="1" applyFont="1" applyFill="1" applyBorder="1" applyAlignment="1">
      <alignment horizontal="center" vertical="center" wrapText="1"/>
    </xf>
    <xf numFmtId="164" fontId="6" fillId="26" borderId="14" xfId="0" applyNumberFormat="1" applyFont="1" applyFill="1" applyBorder="1" applyAlignment="1">
      <alignment horizontal="center" vertical="center" wrapText="1"/>
    </xf>
    <xf numFmtId="164" fontId="6" fillId="26" borderId="15" xfId="0" applyNumberFormat="1" applyFont="1" applyFill="1" applyBorder="1" applyAlignment="1">
      <alignment horizontal="center" vertical="center" wrapText="1"/>
    </xf>
    <xf numFmtId="164" fontId="6" fillId="26" borderId="16" xfId="0" applyNumberFormat="1" applyFont="1" applyFill="1" applyBorder="1" applyAlignment="1">
      <alignment horizontal="center" vertical="center" wrapText="1"/>
    </xf>
    <xf numFmtId="164" fontId="6" fillId="24" borderId="16" xfId="0" applyNumberFormat="1" applyFont="1" applyFill="1" applyBorder="1" applyAlignment="1">
      <alignment horizontal="center" vertical="center" wrapText="1"/>
    </xf>
    <xf numFmtId="164" fontId="6" fillId="24" borderId="15" xfId="0" applyNumberFormat="1" applyFont="1" applyFill="1" applyBorder="1" applyAlignment="1">
      <alignment horizontal="center" vertical="center" wrapText="1"/>
    </xf>
    <xf numFmtId="164" fontId="6" fillId="11" borderId="13" xfId="0" applyNumberFormat="1" applyFont="1" applyFill="1" applyBorder="1" applyAlignment="1">
      <alignment horizontal="center" vertical="center" wrapText="1"/>
    </xf>
    <xf numFmtId="164" fontId="6" fillId="11" borderId="14" xfId="0" applyNumberFormat="1" applyFont="1" applyFill="1" applyBorder="1" applyAlignment="1">
      <alignment horizontal="center" vertical="center" wrapText="1"/>
    </xf>
    <xf numFmtId="164" fontId="6" fillId="11" borderId="15" xfId="0" applyNumberFormat="1" applyFont="1" applyFill="1" applyBorder="1" applyAlignment="1">
      <alignment horizontal="center" vertical="center" wrapText="1"/>
    </xf>
    <xf numFmtId="164" fontId="6" fillId="24" borderId="14" xfId="0" applyNumberFormat="1" applyFont="1" applyFill="1" applyBorder="1" applyAlignment="1">
      <alignment horizontal="center" vertical="center" wrapText="1"/>
    </xf>
    <xf numFmtId="164" fontId="6" fillId="26" borderId="17" xfId="0" applyNumberFormat="1" applyFont="1" applyFill="1" applyBorder="1" applyAlignment="1">
      <alignment horizontal="center" vertical="center" wrapText="1"/>
    </xf>
    <xf numFmtId="164" fontId="6" fillId="11" borderId="17" xfId="0" applyNumberFormat="1" applyFont="1" applyFill="1" applyBorder="1" applyAlignment="1">
      <alignment horizontal="center" vertical="center" wrapText="1"/>
    </xf>
    <xf numFmtId="164" fontId="6" fillId="11" borderId="18" xfId="0" applyNumberFormat="1" applyFont="1" applyFill="1" applyBorder="1" applyAlignment="1">
      <alignment horizontal="center" vertical="center" wrapText="1"/>
    </xf>
    <xf numFmtId="164" fontId="6" fillId="25" borderId="19" xfId="0" applyNumberFormat="1" applyFont="1" applyFill="1" applyBorder="1" applyAlignment="1">
      <alignment horizontal="center" vertical="center" wrapText="1"/>
    </xf>
    <xf numFmtId="164" fontId="5" fillId="25" borderId="20" xfId="0" applyNumberFormat="1" applyFont="1" applyFill="1" applyBorder="1" applyAlignment="1">
      <alignment horizontal="center" vertical="center" wrapText="1"/>
    </xf>
    <xf numFmtId="164" fontId="5" fillId="25" borderId="21" xfId="0" applyNumberFormat="1" applyFont="1" applyFill="1" applyBorder="1" applyAlignment="1">
      <alignment horizontal="center" vertical="center" wrapText="1"/>
    </xf>
    <xf numFmtId="164" fontId="6" fillId="0" borderId="22" xfId="0" applyNumberFormat="1" applyFont="1" applyBorder="1" applyAlignment="1">
      <alignment horizontal="center" vertical="center" wrapText="1"/>
    </xf>
    <xf numFmtId="164" fontId="6" fillId="25" borderId="23" xfId="0" applyNumberFormat="1" applyFont="1" applyFill="1" applyBorder="1" applyAlignment="1">
      <alignment horizontal="center" vertical="center" wrapText="1"/>
    </xf>
    <xf numFmtId="164" fontId="6" fillId="0" borderId="19" xfId="0" applyNumberFormat="1" applyFont="1" applyFill="1" applyBorder="1" applyAlignment="1">
      <alignment horizontal="center" vertical="center" wrapText="1"/>
    </xf>
    <xf numFmtId="164" fontId="5" fillId="0" borderId="20" xfId="0" applyNumberFormat="1" applyFont="1" applyFill="1" applyBorder="1" applyAlignment="1">
      <alignment horizontal="center" vertical="center" wrapText="1"/>
    </xf>
    <xf numFmtId="164" fontId="5" fillId="0" borderId="21" xfId="0" applyNumberFormat="1" applyFont="1" applyFill="1" applyBorder="1" applyAlignment="1">
      <alignment horizontal="center" vertical="center" wrapText="1"/>
    </xf>
    <xf numFmtId="164" fontId="6" fillId="25" borderId="11" xfId="0" applyNumberFormat="1" applyFont="1" applyFill="1" applyBorder="1" applyAlignment="1">
      <alignment horizontal="center" vertical="center" wrapText="1"/>
    </xf>
    <xf numFmtId="164" fontId="5" fillId="25" borderId="24" xfId="0" applyNumberFormat="1" applyFont="1" applyFill="1" applyBorder="1" applyAlignment="1">
      <alignment horizontal="center" vertical="center" wrapText="1"/>
    </xf>
    <xf numFmtId="164" fontId="6" fillId="0" borderId="19" xfId="0" applyNumberFormat="1" applyFont="1" applyBorder="1" applyAlignment="1">
      <alignment horizontal="center" vertical="center" wrapText="1"/>
    </xf>
    <xf numFmtId="164" fontId="5" fillId="0" borderId="20" xfId="0" applyNumberFormat="1" applyFont="1" applyBorder="1" applyAlignment="1">
      <alignment horizontal="center" vertical="center" wrapText="1"/>
    </xf>
    <xf numFmtId="164" fontId="5" fillId="0" borderId="21" xfId="0" applyNumberFormat="1" applyFont="1" applyBorder="1" applyAlignment="1">
      <alignment horizontal="center" vertical="center" wrapText="1"/>
    </xf>
    <xf numFmtId="164" fontId="6" fillId="26" borderId="13" xfId="0" applyNumberFormat="1" applyFont="1" applyFill="1" applyBorder="1" applyAlignment="1">
      <alignment horizontal="center" vertical="center" wrapText="1"/>
    </xf>
    <xf numFmtId="164" fontId="6" fillId="26" borderId="14" xfId="0" applyNumberFormat="1" applyFont="1" applyFill="1" applyBorder="1" applyAlignment="1">
      <alignment horizontal="center" vertical="center" wrapText="1"/>
    </xf>
    <xf numFmtId="164" fontId="6" fillId="26" borderId="15" xfId="0" applyNumberFormat="1" applyFont="1" applyFill="1" applyBorder="1" applyAlignment="1">
      <alignment horizontal="center" vertical="center" wrapText="1"/>
    </xf>
    <xf numFmtId="164" fontId="6" fillId="11" borderId="25" xfId="0" applyNumberFormat="1" applyFont="1" applyFill="1" applyBorder="1" applyAlignment="1">
      <alignment horizontal="center" vertical="center" wrapText="1"/>
    </xf>
    <xf numFmtId="164" fontId="6" fillId="11" borderId="26" xfId="0" applyNumberFormat="1" applyFont="1" applyFill="1" applyBorder="1" applyAlignment="1">
      <alignment horizontal="center" vertical="center" wrapText="1"/>
    </xf>
    <xf numFmtId="164" fontId="6" fillId="11" borderId="27" xfId="0" applyNumberFormat="1" applyFont="1" applyFill="1" applyBorder="1" applyAlignment="1">
      <alignment horizontal="center" vertical="center" wrapText="1"/>
    </xf>
    <xf numFmtId="164" fontId="6" fillId="11" borderId="13" xfId="0" applyNumberFormat="1" applyFont="1" applyFill="1" applyBorder="1" applyAlignment="1">
      <alignment horizontal="center" vertical="center" wrapText="1"/>
    </xf>
    <xf numFmtId="164" fontId="6" fillId="11" borderId="14" xfId="0" applyNumberFormat="1" applyFont="1" applyFill="1" applyBorder="1" applyAlignment="1">
      <alignment horizontal="center" vertical="center" wrapText="1"/>
    </xf>
    <xf numFmtId="164" fontId="6" fillId="11" borderId="15" xfId="0" applyNumberFormat="1" applyFont="1" applyFill="1" applyBorder="1" applyAlignment="1">
      <alignment horizontal="center" vertical="center" wrapText="1"/>
    </xf>
    <xf numFmtId="164" fontId="6" fillId="24" borderId="16" xfId="0" applyNumberFormat="1" applyFont="1" applyFill="1" applyBorder="1" applyAlignment="1">
      <alignment horizontal="center" vertical="center" wrapText="1"/>
    </xf>
    <xf numFmtId="164" fontId="6" fillId="24" borderId="14" xfId="0" applyNumberFormat="1" applyFont="1" applyFill="1" applyBorder="1" applyAlignment="1">
      <alignment horizontal="center" vertical="center" wrapText="1"/>
    </xf>
    <xf numFmtId="164" fontId="6" fillId="24" borderId="15" xfId="0" applyNumberFormat="1" applyFont="1" applyFill="1" applyBorder="1" applyAlignment="1">
      <alignment horizontal="center" vertical="center" wrapText="1"/>
    </xf>
    <xf numFmtId="164" fontId="6" fillId="26" borderId="28" xfId="0" applyNumberFormat="1" applyFont="1" applyFill="1" applyBorder="1" applyAlignment="1">
      <alignment horizontal="center" vertical="center" wrapText="1"/>
    </xf>
    <xf numFmtId="164" fontId="6" fillId="26" borderId="29" xfId="0" applyNumberFormat="1" applyFont="1" applyFill="1" applyBorder="1" applyAlignment="1">
      <alignment horizontal="center" vertical="center" wrapText="1"/>
    </xf>
    <xf numFmtId="164" fontId="6" fillId="26" borderId="30" xfId="0" applyNumberFormat="1" applyFont="1" applyFill="1" applyBorder="1" applyAlignment="1">
      <alignment horizontal="center" vertical="center" wrapText="1"/>
    </xf>
    <xf numFmtId="164" fontId="6" fillId="26" borderId="31" xfId="0" applyNumberFormat="1" applyFont="1" applyFill="1" applyBorder="1" applyAlignment="1">
      <alignment horizontal="center" vertical="center" wrapText="1"/>
    </xf>
    <xf numFmtId="164" fontId="6" fillId="26" borderId="16" xfId="0" applyNumberFormat="1" applyFont="1" applyFill="1" applyBorder="1" applyAlignment="1">
      <alignment horizontal="center" vertical="center" wrapText="1"/>
    </xf>
    <xf numFmtId="164" fontId="6" fillId="11" borderId="28" xfId="0" applyNumberFormat="1" applyFont="1" applyFill="1" applyBorder="1" applyAlignment="1">
      <alignment horizontal="center" vertical="center" wrapText="1"/>
    </xf>
    <xf numFmtId="164" fontId="6" fillId="11" borderId="29" xfId="0" applyNumberFormat="1" applyFont="1" applyFill="1" applyBorder="1" applyAlignment="1">
      <alignment horizontal="center" vertical="center" wrapText="1"/>
    </xf>
    <xf numFmtId="164" fontId="6" fillId="11" borderId="30" xfId="0" applyNumberFormat="1" applyFont="1" applyFill="1" applyBorder="1" applyAlignment="1">
      <alignment horizontal="center" vertical="center" wrapText="1"/>
    </xf>
    <xf numFmtId="164" fontId="6" fillId="26" borderId="32" xfId="0" applyNumberFormat="1" applyFont="1" applyFill="1" applyBorder="1" applyAlignment="1">
      <alignment horizontal="center" vertical="center" wrapText="1"/>
    </xf>
    <xf numFmtId="0" fontId="5" fillId="24" borderId="33" xfId="0" applyFont="1" applyFill="1" applyBorder="1" applyAlignment="1">
      <alignment horizontal="center" vertical="center" wrapText="1"/>
    </xf>
    <xf numFmtId="164" fontId="6" fillId="26" borderId="18" xfId="0" applyNumberFormat="1" applyFont="1" applyFill="1" applyBorder="1" applyAlignment="1">
      <alignment horizontal="center" vertical="center" wrapText="1"/>
    </xf>
    <xf numFmtId="164" fontId="6" fillId="26" borderId="34" xfId="0" applyNumberFormat="1" applyFont="1" applyFill="1" applyBorder="1" applyAlignment="1">
      <alignment horizontal="center" vertical="center" wrapText="1"/>
    </xf>
    <xf numFmtId="164" fontId="6" fillId="11" borderId="34" xfId="0" applyNumberFormat="1" applyFont="1" applyFill="1" applyBorder="1" applyAlignment="1">
      <alignment horizontal="center" vertical="center" wrapText="1"/>
    </xf>
    <xf numFmtId="164" fontId="6" fillId="26" borderId="35" xfId="0" applyNumberFormat="1" applyFont="1" applyFill="1" applyBorder="1" applyAlignment="1">
      <alignment horizontal="center" vertical="center" wrapText="1"/>
    </xf>
    <xf numFmtId="164" fontId="6" fillId="26" borderId="36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164" fontId="5" fillId="0" borderId="12" xfId="0" applyNumberFormat="1" applyFont="1" applyFill="1" applyBorder="1" applyAlignment="1">
      <alignment horizontal="center" vertical="center" wrapText="1"/>
    </xf>
    <xf numFmtId="0" fontId="5" fillId="11" borderId="37" xfId="0" applyFont="1" applyFill="1" applyBorder="1" applyAlignment="1">
      <alignment horizontal="center" vertical="center" wrapText="1"/>
    </xf>
    <xf numFmtId="164" fontId="5" fillId="25" borderId="38" xfId="0" applyNumberFormat="1" applyFont="1" applyFill="1" applyBorder="1" applyAlignment="1">
      <alignment horizontal="center" vertical="center" wrapText="1"/>
    </xf>
    <xf numFmtId="164" fontId="6" fillId="0" borderId="23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164" fontId="5" fillId="0" borderId="39" xfId="0" applyNumberFormat="1" applyFont="1" applyFill="1" applyBorder="1" applyAlignment="1">
      <alignment horizontal="center" vertical="center" wrapText="1"/>
    </xf>
    <xf numFmtId="164" fontId="6" fillId="19" borderId="13" xfId="0" applyNumberFormat="1" applyFont="1" applyFill="1" applyBorder="1" applyAlignment="1">
      <alignment horizontal="center" vertical="center" wrapText="1"/>
    </xf>
    <xf numFmtId="164" fontId="6" fillId="19" borderId="14" xfId="0" applyNumberFormat="1" applyFont="1" applyFill="1" applyBorder="1" applyAlignment="1">
      <alignment horizontal="center" vertical="center" wrapText="1"/>
    </xf>
    <xf numFmtId="164" fontId="6" fillId="19" borderId="15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164" fontId="5" fillId="0" borderId="40" xfId="0" applyNumberFormat="1" applyFont="1" applyBorder="1" applyAlignment="1">
      <alignment horizontal="center" vertical="center" wrapText="1"/>
    </xf>
    <xf numFmtId="164" fontId="6" fillId="0" borderId="16" xfId="0" applyNumberFormat="1" applyFont="1" applyFill="1" applyBorder="1" applyAlignment="1">
      <alignment horizontal="center" vertical="center" wrapText="1"/>
    </xf>
    <xf numFmtId="164" fontId="6" fillId="0" borderId="14" xfId="0" applyNumberFormat="1" applyFont="1" applyFill="1" applyBorder="1" applyAlignment="1">
      <alignment horizontal="center" vertical="center" wrapText="1"/>
    </xf>
    <xf numFmtId="164" fontId="6" fillId="0" borderId="14" xfId="0" applyNumberFormat="1" applyFont="1" applyBorder="1" applyAlignment="1">
      <alignment horizontal="center" vertical="center" wrapText="1"/>
    </xf>
    <xf numFmtId="164" fontId="6" fillId="0" borderId="15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 applyProtection="1">
      <alignment horizontal="centerContinuous" vertical="center" wrapText="1"/>
      <protection/>
    </xf>
    <xf numFmtId="0" fontId="5" fillId="0" borderId="41" xfId="0" applyFont="1" applyBorder="1" applyAlignment="1" applyProtection="1">
      <alignment horizontal="center" vertical="center" textRotation="90"/>
      <protection/>
    </xf>
    <xf numFmtId="0" fontId="5" fillId="0" borderId="41" xfId="0" applyFont="1" applyBorder="1" applyAlignment="1" applyProtection="1">
      <alignment horizontal="center" vertical="center" textRotation="90" wrapText="1"/>
      <protection/>
    </xf>
    <xf numFmtId="0" fontId="5" fillId="24" borderId="42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11" borderId="43" xfId="0" applyFont="1" applyFill="1" applyBorder="1" applyAlignment="1">
      <alignment horizontal="center" vertical="center" wrapText="1"/>
    </xf>
    <xf numFmtId="0" fontId="6" fillId="24" borderId="33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5" fillId="11" borderId="12" xfId="0" applyFont="1" applyFill="1" applyBorder="1" applyAlignment="1">
      <alignment horizontal="center" vertical="center" wrapText="1"/>
    </xf>
    <xf numFmtId="0" fontId="5" fillId="11" borderId="44" xfId="0" applyFont="1" applyFill="1" applyBorder="1" applyAlignment="1">
      <alignment horizontal="center" vertical="center" wrapText="1"/>
    </xf>
    <xf numFmtId="164" fontId="5" fillId="25" borderId="37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14" fillId="0" borderId="0" xfId="0" applyFont="1" applyAlignment="1">
      <alignment/>
    </xf>
    <xf numFmtId="164" fontId="14" fillId="0" borderId="0" xfId="0" applyNumberFormat="1" applyFont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164" fontId="22" fillId="0" borderId="0" xfId="0" applyNumberFormat="1" applyFont="1" applyAlignment="1">
      <alignment/>
    </xf>
    <xf numFmtId="164" fontId="5" fillId="0" borderId="12" xfId="0" applyNumberFormat="1" applyFont="1" applyBorder="1" applyAlignment="1">
      <alignment horizontal="center" vertical="center" wrapText="1"/>
    </xf>
    <xf numFmtId="164" fontId="5" fillId="0" borderId="37" xfId="0" applyNumberFormat="1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25" borderId="45" xfId="0" applyFont="1" applyFill="1" applyBorder="1" applyAlignment="1">
      <alignment horizontal="center" vertical="center" wrapText="1"/>
    </xf>
    <xf numFmtId="0" fontId="6" fillId="25" borderId="46" xfId="0" applyFont="1" applyFill="1" applyBorder="1" applyAlignment="1">
      <alignment horizontal="center" vertical="center" wrapText="1"/>
    </xf>
    <xf numFmtId="164" fontId="6" fillId="0" borderId="39" xfId="0" applyNumberFormat="1" applyFont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164" fontId="6" fillId="25" borderId="39" xfId="0" applyNumberFormat="1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164" fontId="6" fillId="26" borderId="47" xfId="0" applyNumberFormat="1" applyFont="1" applyFill="1" applyBorder="1" applyAlignment="1">
      <alignment horizontal="center" vertical="center" wrapText="1"/>
    </xf>
    <xf numFmtId="164" fontId="6" fillId="26" borderId="32" xfId="0" applyNumberFormat="1" applyFont="1" applyFill="1" applyBorder="1" applyAlignment="1">
      <alignment horizontal="center" vertical="center" wrapText="1"/>
    </xf>
    <xf numFmtId="164" fontId="6" fillId="26" borderId="36" xfId="0" applyNumberFormat="1" applyFont="1" applyFill="1" applyBorder="1" applyAlignment="1">
      <alignment horizontal="center" vertical="center" wrapText="1"/>
    </xf>
    <xf numFmtId="164" fontId="6" fillId="26" borderId="47" xfId="0" applyNumberFormat="1" applyFont="1" applyFill="1" applyBorder="1" applyAlignment="1">
      <alignment horizontal="center" vertical="center" wrapText="1"/>
    </xf>
    <xf numFmtId="164" fontId="6" fillId="26" borderId="48" xfId="0" applyNumberFormat="1" applyFont="1" applyFill="1" applyBorder="1" applyAlignment="1">
      <alignment horizontal="center" vertical="center" wrapText="1"/>
    </xf>
    <xf numFmtId="0" fontId="11" fillId="0" borderId="0" xfId="0" applyFont="1" applyAlignment="1" applyProtection="1">
      <alignment horizontal="center"/>
      <protection/>
    </xf>
    <xf numFmtId="0" fontId="6" fillId="26" borderId="49" xfId="0" applyFont="1" applyFill="1" applyBorder="1" applyAlignment="1">
      <alignment horizontal="center" vertical="center" wrapText="1"/>
    </xf>
    <xf numFmtId="0" fontId="6" fillId="26" borderId="50" xfId="0" applyFont="1" applyFill="1" applyBorder="1" applyAlignment="1">
      <alignment horizontal="center" vertical="center" wrapText="1"/>
    </xf>
    <xf numFmtId="0" fontId="6" fillId="26" borderId="51" xfId="0" applyFont="1" applyFill="1" applyBorder="1" applyAlignment="1">
      <alignment horizontal="center" vertical="center" wrapText="1"/>
    </xf>
    <xf numFmtId="0" fontId="6" fillId="11" borderId="51" xfId="0" applyFont="1" applyFill="1" applyBorder="1" applyAlignment="1">
      <alignment horizontal="center" vertical="center" wrapText="1"/>
    </xf>
    <xf numFmtId="0" fontId="6" fillId="24" borderId="49" xfId="0" applyFont="1" applyFill="1" applyBorder="1" applyAlignment="1">
      <alignment horizontal="center" vertical="center" wrapText="1"/>
    </xf>
    <xf numFmtId="0" fontId="6" fillId="11" borderId="49" xfId="0" applyFont="1" applyFill="1" applyBorder="1" applyAlignment="1">
      <alignment horizontal="center" vertical="center" wrapText="1"/>
    </xf>
    <xf numFmtId="0" fontId="6" fillId="26" borderId="52" xfId="0" applyFont="1" applyFill="1" applyBorder="1" applyAlignment="1">
      <alignment horizontal="center" vertical="center" wrapText="1"/>
    </xf>
    <xf numFmtId="0" fontId="6" fillId="19" borderId="49" xfId="0" applyFont="1" applyFill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4" fontId="6" fillId="0" borderId="53" xfId="0" applyNumberFormat="1" applyFont="1" applyBorder="1" applyAlignment="1">
      <alignment horizontal="center" vertical="center" wrapText="1"/>
    </xf>
    <xf numFmtId="164" fontId="5" fillId="0" borderId="24" xfId="0" applyNumberFormat="1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164" fontId="5" fillId="0" borderId="55" xfId="0" applyNumberFormat="1" applyFont="1" applyBorder="1" applyAlignment="1">
      <alignment horizontal="center" vertical="center" wrapText="1"/>
    </xf>
    <xf numFmtId="164" fontId="5" fillId="0" borderId="56" xfId="0" applyNumberFormat="1" applyFont="1" applyBorder="1" applyAlignment="1">
      <alignment horizontal="center" vertical="center" wrapText="1"/>
    </xf>
    <xf numFmtId="164" fontId="6" fillId="0" borderId="57" xfId="0" applyNumberFormat="1" applyFont="1" applyBorder="1" applyAlignment="1">
      <alignment horizontal="center" vertical="center" wrapText="1"/>
    </xf>
    <xf numFmtId="164" fontId="5" fillId="0" borderId="58" xfId="0" applyNumberFormat="1" applyFont="1" applyBorder="1" applyAlignment="1">
      <alignment horizontal="center" vertical="center" wrapText="1"/>
    </xf>
    <xf numFmtId="164" fontId="6" fillId="0" borderId="59" xfId="0" applyNumberFormat="1" applyFont="1" applyBorder="1" applyAlignment="1">
      <alignment horizontal="center" vertical="center" wrapText="1"/>
    </xf>
    <xf numFmtId="164" fontId="5" fillId="25" borderId="39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164" fontId="6" fillId="26" borderId="35" xfId="0" applyNumberFormat="1" applyFont="1" applyFill="1" applyBorder="1" applyAlignment="1">
      <alignment horizontal="center" vertical="center" wrapText="1"/>
    </xf>
    <xf numFmtId="164" fontId="6" fillId="0" borderId="23" xfId="0" applyNumberFormat="1" applyFont="1" applyFill="1" applyBorder="1" applyAlignment="1">
      <alignment horizontal="center" vertical="center" wrapText="1"/>
    </xf>
    <xf numFmtId="164" fontId="5" fillId="25" borderId="40" xfId="0" applyNumberFormat="1" applyFont="1" applyFill="1" applyBorder="1" applyAlignment="1">
      <alignment horizontal="center" vertical="center" wrapText="1"/>
    </xf>
    <xf numFmtId="164" fontId="6" fillId="25" borderId="33" xfId="0" applyNumberFormat="1" applyFont="1" applyFill="1" applyBorder="1" applyAlignment="1">
      <alignment horizontal="center" vertical="center" wrapText="1"/>
    </xf>
    <xf numFmtId="164" fontId="6" fillId="0" borderId="60" xfId="0" applyNumberFormat="1" applyFont="1" applyFill="1" applyBorder="1" applyAlignment="1">
      <alignment horizontal="center" vertical="center" wrapText="1"/>
    </xf>
    <xf numFmtId="164" fontId="6" fillId="0" borderId="20" xfId="0" applyNumberFormat="1" applyFont="1" applyFill="1" applyBorder="1" applyAlignment="1">
      <alignment horizontal="center" vertical="center" wrapText="1"/>
    </xf>
    <xf numFmtId="164" fontId="6" fillId="0" borderId="20" xfId="0" applyNumberFormat="1" applyFont="1" applyFill="1" applyBorder="1" applyAlignment="1">
      <alignment horizontal="center" vertical="center" wrapText="1"/>
    </xf>
    <xf numFmtId="164" fontId="6" fillId="0" borderId="21" xfId="0" applyNumberFormat="1" applyFont="1" applyFill="1" applyBorder="1" applyAlignment="1">
      <alignment horizontal="center" vertical="center" wrapText="1"/>
    </xf>
    <xf numFmtId="164" fontId="6" fillId="0" borderId="38" xfId="0" applyNumberFormat="1" applyFont="1" applyFill="1" applyBorder="1" applyAlignment="1">
      <alignment horizontal="center" vertical="center" wrapText="1"/>
    </xf>
    <xf numFmtId="164" fontId="5" fillId="26" borderId="32" xfId="0" applyNumberFormat="1" applyFont="1" applyFill="1" applyBorder="1" applyAlignment="1">
      <alignment horizontal="center" vertical="center" wrapText="1"/>
    </xf>
    <xf numFmtId="164" fontId="5" fillId="26" borderId="36" xfId="0" applyNumberFormat="1" applyFont="1" applyFill="1" applyBorder="1" applyAlignment="1">
      <alignment horizontal="center" vertical="center" wrapText="1"/>
    </xf>
    <xf numFmtId="164" fontId="6" fillId="26" borderId="61" xfId="0" applyNumberFormat="1" applyFont="1" applyFill="1" applyBorder="1" applyAlignment="1">
      <alignment horizontal="center" vertical="center" wrapText="1"/>
    </xf>
    <xf numFmtId="164" fontId="6" fillId="26" borderId="62" xfId="0" applyNumberFormat="1" applyFont="1" applyFill="1" applyBorder="1" applyAlignment="1">
      <alignment horizontal="center" vertical="center" wrapText="1"/>
    </xf>
    <xf numFmtId="164" fontId="6" fillId="26" borderId="63" xfId="0" applyNumberFormat="1" applyFont="1" applyFill="1" applyBorder="1" applyAlignment="1">
      <alignment horizontal="center" vertical="center" wrapText="1"/>
    </xf>
    <xf numFmtId="164" fontId="6" fillId="26" borderId="64" xfId="0" applyNumberFormat="1" applyFont="1" applyFill="1" applyBorder="1" applyAlignment="1">
      <alignment horizontal="center" vertical="center" wrapText="1"/>
    </xf>
    <xf numFmtId="164" fontId="6" fillId="26" borderId="65" xfId="0" applyNumberFormat="1" applyFont="1" applyFill="1" applyBorder="1" applyAlignment="1">
      <alignment horizontal="center" vertical="center" wrapText="1"/>
    </xf>
    <xf numFmtId="164" fontId="6" fillId="26" borderId="66" xfId="0" applyNumberFormat="1" applyFont="1" applyFill="1" applyBorder="1" applyAlignment="1">
      <alignment horizontal="center" vertical="center" wrapText="1"/>
    </xf>
    <xf numFmtId="164" fontId="6" fillId="26" borderId="28" xfId="0" applyNumberFormat="1" applyFont="1" applyFill="1" applyBorder="1" applyAlignment="1">
      <alignment horizontal="center" vertical="center" wrapText="1"/>
    </xf>
    <xf numFmtId="164" fontId="5" fillId="26" borderId="29" xfId="0" applyNumberFormat="1" applyFont="1" applyFill="1" applyBorder="1" applyAlignment="1">
      <alignment horizontal="center" vertical="center" wrapText="1"/>
    </xf>
    <xf numFmtId="164" fontId="5" fillId="26" borderId="30" xfId="0" applyNumberFormat="1" applyFont="1" applyFill="1" applyBorder="1" applyAlignment="1">
      <alignment horizontal="center" vertical="center" wrapText="1"/>
    </xf>
    <xf numFmtId="164" fontId="6" fillId="26" borderId="29" xfId="0" applyNumberFormat="1" applyFont="1" applyFill="1" applyBorder="1" applyAlignment="1">
      <alignment horizontal="center" vertical="center" wrapText="1"/>
    </xf>
    <xf numFmtId="164" fontId="6" fillId="26" borderId="67" xfId="0" applyNumberFormat="1" applyFont="1" applyFill="1" applyBorder="1" applyAlignment="1">
      <alignment horizontal="center" vertical="center" wrapText="1"/>
    </xf>
    <xf numFmtId="164" fontId="6" fillId="26" borderId="68" xfId="0" applyNumberFormat="1" applyFont="1" applyFill="1" applyBorder="1" applyAlignment="1">
      <alignment horizontal="center" vertical="center" wrapText="1"/>
    </xf>
    <xf numFmtId="164" fontId="6" fillId="26" borderId="69" xfId="0" applyNumberFormat="1" applyFont="1" applyFill="1" applyBorder="1" applyAlignment="1">
      <alignment horizontal="center" vertical="center" wrapText="1"/>
    </xf>
    <xf numFmtId="164" fontId="6" fillId="26" borderId="70" xfId="0" applyNumberFormat="1" applyFont="1" applyFill="1" applyBorder="1" applyAlignment="1">
      <alignment horizontal="center" vertical="center" wrapText="1"/>
    </xf>
    <xf numFmtId="164" fontId="6" fillId="26" borderId="71" xfId="0" applyNumberFormat="1" applyFont="1" applyFill="1" applyBorder="1" applyAlignment="1">
      <alignment horizontal="center" vertical="center" wrapText="1"/>
    </xf>
    <xf numFmtId="164" fontId="6" fillId="26" borderId="61" xfId="0" applyNumberFormat="1" applyFont="1" applyFill="1" applyBorder="1" applyAlignment="1">
      <alignment horizontal="center" vertical="center" wrapText="1"/>
    </xf>
    <xf numFmtId="164" fontId="6" fillId="26" borderId="62" xfId="0" applyNumberFormat="1" applyFont="1" applyFill="1" applyBorder="1" applyAlignment="1">
      <alignment horizontal="center" vertical="center" wrapText="1"/>
    </xf>
    <xf numFmtId="164" fontId="6" fillId="26" borderId="63" xfId="0" applyNumberFormat="1" applyFont="1" applyFill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/>
    </xf>
    <xf numFmtId="164" fontId="5" fillId="0" borderId="72" xfId="0" applyNumberFormat="1" applyFont="1" applyFill="1" applyBorder="1" applyAlignment="1">
      <alignment horizontal="center" vertical="center" wrapText="1"/>
    </xf>
    <xf numFmtId="164" fontId="5" fillId="0" borderId="38" xfId="0" applyNumberFormat="1" applyFont="1" applyBorder="1" applyAlignment="1">
      <alignment horizontal="center" vertical="center" wrapText="1"/>
    </xf>
    <xf numFmtId="0" fontId="0" fillId="0" borderId="0" xfId="0" applyFill="1" applyAlignment="1" applyProtection="1">
      <alignment horizontal="left"/>
      <protection/>
    </xf>
    <xf numFmtId="0" fontId="22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4" fillId="0" borderId="0" xfId="0" applyFont="1" applyAlignment="1">
      <alignment horizontal="center"/>
    </xf>
    <xf numFmtId="164" fontId="6" fillId="0" borderId="23" xfId="0" applyNumberFormat="1" applyFont="1" applyBorder="1" applyAlignment="1">
      <alignment horizontal="center" vertical="center" wrapText="1"/>
    </xf>
    <xf numFmtId="164" fontId="6" fillId="0" borderId="33" xfId="0" applyNumberFormat="1" applyFont="1" applyBorder="1" applyAlignment="1">
      <alignment horizontal="center" vertical="center" wrapText="1"/>
    </xf>
    <xf numFmtId="164" fontId="14" fillId="0" borderId="0" xfId="0" applyNumberFormat="1" applyFont="1" applyAlignment="1">
      <alignment/>
    </xf>
    <xf numFmtId="0" fontId="6" fillId="0" borderId="73" xfId="0" applyFont="1" applyBorder="1" applyAlignment="1">
      <alignment horizontal="center" vertical="center" wrapText="1"/>
    </xf>
    <xf numFmtId="164" fontId="6" fillId="0" borderId="74" xfId="0" applyNumberFormat="1" applyFont="1" applyBorder="1" applyAlignment="1">
      <alignment horizontal="center" vertical="center" wrapText="1"/>
    </xf>
    <xf numFmtId="164" fontId="5" fillId="0" borderId="75" xfId="0" applyNumberFormat="1" applyFont="1" applyBorder="1" applyAlignment="1">
      <alignment horizontal="center" vertical="center" wrapText="1"/>
    </xf>
    <xf numFmtId="164" fontId="5" fillId="0" borderId="43" xfId="0" applyNumberFormat="1" applyFont="1" applyBorder="1" applyAlignment="1">
      <alignment horizontal="center" vertical="center" wrapText="1"/>
    </xf>
    <xf numFmtId="164" fontId="6" fillId="0" borderId="76" xfId="0" applyNumberFormat="1" applyFont="1" applyBorder="1" applyAlignment="1">
      <alignment horizontal="center" vertical="center" wrapText="1"/>
    </xf>
    <xf numFmtId="164" fontId="5" fillId="0" borderId="44" xfId="0" applyNumberFormat="1" applyFont="1" applyBorder="1" applyAlignment="1">
      <alignment horizontal="center" vertical="center" wrapText="1"/>
    </xf>
    <xf numFmtId="164" fontId="6" fillId="10" borderId="22" xfId="0" applyNumberFormat="1" applyFont="1" applyFill="1" applyBorder="1" applyAlignment="1">
      <alignment horizontal="center" vertical="center" wrapText="1"/>
    </xf>
    <xf numFmtId="164" fontId="5" fillId="10" borderId="11" xfId="0" applyNumberFormat="1" applyFont="1" applyFill="1" applyBorder="1" applyAlignment="1">
      <alignment horizontal="center" vertical="center" wrapText="1"/>
    </xf>
    <xf numFmtId="164" fontId="5" fillId="10" borderId="12" xfId="0" applyNumberFormat="1" applyFont="1" applyFill="1" applyBorder="1" applyAlignment="1">
      <alignment horizontal="center" vertical="center" wrapText="1"/>
    </xf>
    <xf numFmtId="164" fontId="6" fillId="10" borderId="57" xfId="0" applyNumberFormat="1" applyFont="1" applyFill="1" applyBorder="1" applyAlignment="1">
      <alignment horizontal="center" vertical="center" wrapText="1"/>
    </xf>
    <xf numFmtId="164" fontId="5" fillId="10" borderId="55" xfId="0" applyNumberFormat="1" applyFont="1" applyFill="1" applyBorder="1" applyAlignment="1">
      <alignment horizontal="center" vertical="center" wrapText="1"/>
    </xf>
    <xf numFmtId="164" fontId="5" fillId="10" borderId="58" xfId="0" applyNumberFormat="1" applyFont="1" applyFill="1" applyBorder="1" applyAlignment="1">
      <alignment horizontal="center" vertical="center" wrapText="1"/>
    </xf>
    <xf numFmtId="0" fontId="5" fillId="11" borderId="43" xfId="0" applyFont="1" applyFill="1" applyBorder="1" applyAlignment="1">
      <alignment horizontal="center" vertical="center" wrapText="1"/>
    </xf>
    <xf numFmtId="0" fontId="6" fillId="24" borderId="52" xfId="0" applyFont="1" applyFill="1" applyBorder="1" applyAlignment="1">
      <alignment horizontal="center" vertical="center" wrapText="1"/>
    </xf>
    <xf numFmtId="164" fontId="6" fillId="24" borderId="47" xfId="0" applyNumberFormat="1" applyFont="1" applyFill="1" applyBorder="1" applyAlignment="1">
      <alignment horizontal="center" vertical="center" wrapText="1"/>
    </xf>
    <xf numFmtId="164" fontId="6" fillId="24" borderId="32" xfId="0" applyNumberFormat="1" applyFont="1" applyFill="1" applyBorder="1" applyAlignment="1">
      <alignment horizontal="center" vertical="center" wrapText="1"/>
    </xf>
    <xf numFmtId="164" fontId="6" fillId="24" borderId="36" xfId="0" applyNumberFormat="1" applyFont="1" applyFill="1" applyBorder="1" applyAlignment="1">
      <alignment horizontal="center" vertical="center" wrapText="1"/>
    </xf>
    <xf numFmtId="164" fontId="6" fillId="24" borderId="47" xfId="0" applyNumberFormat="1" applyFont="1" applyFill="1" applyBorder="1" applyAlignment="1">
      <alignment horizontal="center" vertical="center" wrapText="1"/>
    </xf>
    <xf numFmtId="164" fontId="6" fillId="24" borderId="32" xfId="0" applyNumberFormat="1" applyFont="1" applyFill="1" applyBorder="1" applyAlignment="1">
      <alignment horizontal="center" vertical="center" wrapText="1"/>
    </xf>
    <xf numFmtId="164" fontId="6" fillId="24" borderId="36" xfId="0" applyNumberFormat="1" applyFont="1" applyFill="1" applyBorder="1" applyAlignment="1">
      <alignment horizontal="center" vertical="center" wrapText="1"/>
    </xf>
    <xf numFmtId="0" fontId="6" fillId="25" borderId="73" xfId="0" applyFont="1" applyFill="1" applyBorder="1" applyAlignment="1">
      <alignment horizontal="center" vertical="center" wrapText="1"/>
    </xf>
    <xf numFmtId="164" fontId="5" fillId="25" borderId="75" xfId="0" applyNumberFormat="1" applyFont="1" applyFill="1" applyBorder="1" applyAlignment="1">
      <alignment horizontal="center" vertical="center" wrapText="1"/>
    </xf>
    <xf numFmtId="164" fontId="5" fillId="25" borderId="44" xfId="0" applyNumberFormat="1" applyFont="1" applyFill="1" applyBorder="1" applyAlignment="1">
      <alignment horizontal="center" vertical="center" wrapText="1"/>
    </xf>
    <xf numFmtId="164" fontId="6" fillId="25" borderId="76" xfId="0" applyNumberFormat="1" applyFont="1" applyFill="1" applyBorder="1" applyAlignment="1">
      <alignment horizontal="center" vertical="center" wrapText="1"/>
    </xf>
    <xf numFmtId="0" fontId="6" fillId="0" borderId="73" xfId="0" applyFont="1" applyFill="1" applyBorder="1" applyAlignment="1">
      <alignment horizontal="center" vertical="center" wrapText="1"/>
    </xf>
    <xf numFmtId="164" fontId="6" fillId="0" borderId="77" xfId="0" applyNumberFormat="1" applyFont="1" applyFill="1" applyBorder="1" applyAlignment="1">
      <alignment horizontal="center" vertical="center" wrapText="1"/>
    </xf>
    <xf numFmtId="164" fontId="5" fillId="0" borderId="75" xfId="0" applyNumberFormat="1" applyFont="1" applyFill="1" applyBorder="1" applyAlignment="1">
      <alignment horizontal="center" vertical="center" wrapText="1"/>
    </xf>
    <xf numFmtId="164" fontId="5" fillId="0" borderId="44" xfId="0" applyNumberFormat="1" applyFont="1" applyFill="1" applyBorder="1" applyAlignment="1">
      <alignment horizontal="center" vertical="center" wrapText="1"/>
    </xf>
    <xf numFmtId="164" fontId="5" fillId="26" borderId="14" xfId="0" applyNumberFormat="1" applyFont="1" applyFill="1" applyBorder="1" applyAlignment="1">
      <alignment horizontal="center" vertical="center" wrapText="1"/>
    </xf>
    <xf numFmtId="164" fontId="5" fillId="0" borderId="55" xfId="0" applyNumberFormat="1" applyFont="1" applyFill="1" applyBorder="1" applyAlignment="1">
      <alignment horizontal="center" vertical="center" wrapText="1"/>
    </xf>
    <xf numFmtId="164" fontId="27" fillId="0" borderId="19" xfId="0" applyNumberFormat="1" applyFont="1" applyFill="1" applyBorder="1" applyAlignment="1">
      <alignment horizontal="center" vertical="center" wrapText="1"/>
    </xf>
    <xf numFmtId="164" fontId="28" fillId="0" borderId="20" xfId="0" applyNumberFormat="1" applyFont="1" applyFill="1" applyBorder="1" applyAlignment="1">
      <alignment horizontal="center" vertical="center" wrapText="1"/>
    </xf>
    <xf numFmtId="164" fontId="28" fillId="0" borderId="21" xfId="0" applyNumberFormat="1" applyFont="1" applyFill="1" applyBorder="1" applyAlignment="1">
      <alignment horizontal="center"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164" fontId="28" fillId="0" borderId="11" xfId="0" applyNumberFormat="1" applyFont="1" applyFill="1" applyBorder="1" applyAlignment="1">
      <alignment horizontal="center" vertical="center" wrapText="1"/>
    </xf>
    <xf numFmtId="164" fontId="28" fillId="0" borderId="12" xfId="0" applyNumberFormat="1" applyFont="1" applyFill="1" applyBorder="1" applyAlignment="1">
      <alignment horizontal="center" vertical="center" wrapText="1"/>
    </xf>
    <xf numFmtId="164" fontId="6" fillId="0" borderId="57" xfId="0" applyNumberFormat="1" applyFont="1" applyFill="1" applyBorder="1" applyAlignment="1">
      <alignment horizontal="center" vertical="center" wrapText="1"/>
    </xf>
    <xf numFmtId="164" fontId="5" fillId="0" borderId="58" xfId="0" applyNumberFormat="1" applyFont="1" applyFill="1" applyBorder="1" applyAlignment="1">
      <alignment horizontal="center" vertical="center" wrapText="1"/>
    </xf>
    <xf numFmtId="164" fontId="27" fillId="0" borderId="76" xfId="0" applyNumberFormat="1" applyFont="1" applyFill="1" applyBorder="1" applyAlignment="1">
      <alignment horizontal="center" vertical="center" wrapText="1"/>
    </xf>
    <xf numFmtId="164" fontId="28" fillId="0" borderId="75" xfId="0" applyNumberFormat="1" applyFont="1" applyFill="1" applyBorder="1" applyAlignment="1">
      <alignment horizontal="center" vertical="center" wrapText="1"/>
    </xf>
    <xf numFmtId="164" fontId="28" fillId="0" borderId="44" xfId="0" applyNumberFormat="1" applyFont="1" applyFill="1" applyBorder="1" applyAlignment="1">
      <alignment horizontal="center" vertical="center" wrapText="1"/>
    </xf>
    <xf numFmtId="164" fontId="27" fillId="0" borderId="57" xfId="0" applyNumberFormat="1" applyFont="1" applyFill="1" applyBorder="1" applyAlignment="1">
      <alignment horizontal="center" vertical="center" wrapText="1"/>
    </xf>
    <xf numFmtId="164" fontId="28" fillId="0" borderId="55" xfId="0" applyNumberFormat="1" applyFont="1" applyFill="1" applyBorder="1" applyAlignment="1">
      <alignment horizontal="center" vertical="center" wrapText="1"/>
    </xf>
    <xf numFmtId="164" fontId="28" fillId="0" borderId="58" xfId="0" applyNumberFormat="1" applyFont="1" applyFill="1" applyBorder="1" applyAlignment="1">
      <alignment horizontal="center" vertical="center" wrapText="1"/>
    </xf>
    <xf numFmtId="164" fontId="27" fillId="0" borderId="39" xfId="0" applyNumberFormat="1" applyFont="1" applyFill="1" applyBorder="1" applyAlignment="1">
      <alignment horizontal="center" vertical="center" wrapText="1"/>
    </xf>
    <xf numFmtId="164" fontId="6" fillId="0" borderId="22" xfId="0" applyNumberFormat="1" applyFont="1" applyFill="1" applyBorder="1" applyAlignment="1">
      <alignment horizontal="center" vertical="center" wrapText="1"/>
    </xf>
    <xf numFmtId="164" fontId="5" fillId="0" borderId="37" xfId="0" applyNumberFormat="1" applyFont="1" applyFill="1" applyBorder="1" applyAlignment="1">
      <alignment horizontal="center" vertical="center" wrapText="1"/>
    </xf>
    <xf numFmtId="164" fontId="6" fillId="0" borderId="72" xfId="0" applyNumberFormat="1" applyFont="1" applyFill="1" applyBorder="1" applyAlignment="1">
      <alignment horizontal="center" vertical="center" wrapText="1"/>
    </xf>
    <xf numFmtId="164" fontId="27" fillId="0" borderId="22" xfId="0" applyNumberFormat="1" applyFont="1" applyFill="1" applyBorder="1" applyAlignment="1">
      <alignment horizontal="center" vertical="center" wrapText="1"/>
    </xf>
    <xf numFmtId="164" fontId="28" fillId="0" borderId="37" xfId="0" applyNumberFormat="1" applyFont="1" applyFill="1" applyBorder="1" applyAlignment="1">
      <alignment horizontal="center" vertical="center" wrapText="1"/>
    </xf>
    <xf numFmtId="164" fontId="28" fillId="0" borderId="24" xfId="0" applyNumberFormat="1" applyFont="1" applyFill="1" applyBorder="1" applyAlignment="1">
      <alignment horizontal="center" vertical="center" wrapText="1"/>
    </xf>
    <xf numFmtId="164" fontId="27" fillId="0" borderId="11" xfId="0" applyNumberFormat="1" applyFont="1" applyFill="1" applyBorder="1" applyAlignment="1">
      <alignment horizontal="center" vertical="center" wrapText="1"/>
    </xf>
    <xf numFmtId="164" fontId="27" fillId="0" borderId="37" xfId="0" applyNumberFormat="1" applyFont="1" applyFill="1" applyBorder="1" applyAlignment="1">
      <alignment horizontal="center" vertical="center" wrapText="1"/>
    </xf>
    <xf numFmtId="164" fontId="27" fillId="0" borderId="53" xfId="0" applyNumberFormat="1" applyFont="1" applyFill="1" applyBorder="1" applyAlignment="1">
      <alignment horizontal="center" vertical="center" wrapText="1"/>
    </xf>
    <xf numFmtId="164" fontId="28" fillId="0" borderId="24" xfId="0" applyNumberFormat="1" applyFont="1" applyBorder="1" applyAlignment="1">
      <alignment horizontal="center" vertical="center" wrapText="1"/>
    </xf>
    <xf numFmtId="164" fontId="28" fillId="0" borderId="58" xfId="0" applyNumberFormat="1" applyFont="1" applyBorder="1" applyAlignment="1">
      <alignment horizontal="center" vertical="center" wrapText="1"/>
    </xf>
    <xf numFmtId="164" fontId="27" fillId="0" borderId="77" xfId="0" applyNumberFormat="1" applyFont="1" applyFill="1" applyBorder="1" applyAlignment="1">
      <alignment horizontal="center" vertical="center" wrapText="1"/>
    </xf>
    <xf numFmtId="164" fontId="27" fillId="0" borderId="20" xfId="0" applyNumberFormat="1" applyFont="1" applyFill="1" applyBorder="1" applyAlignment="1">
      <alignment horizontal="center" vertical="center" wrapText="1"/>
    </xf>
    <xf numFmtId="164" fontId="27" fillId="0" borderId="21" xfId="0" applyNumberFormat="1" applyFont="1" applyFill="1" applyBorder="1" applyAlignment="1">
      <alignment horizontal="center" vertical="center" wrapText="1"/>
    </xf>
    <xf numFmtId="164" fontId="27" fillId="0" borderId="60" xfId="0" applyNumberFormat="1" applyFont="1" applyFill="1" applyBorder="1" applyAlignment="1">
      <alignment horizontal="center" vertical="center" wrapText="1"/>
    </xf>
    <xf numFmtId="164" fontId="27" fillId="0" borderId="20" xfId="0" applyNumberFormat="1" applyFont="1" applyFill="1" applyBorder="1" applyAlignment="1">
      <alignment horizontal="center" vertical="center" wrapText="1"/>
    </xf>
    <xf numFmtId="164" fontId="27" fillId="0" borderId="57" xfId="0" applyNumberFormat="1" applyFont="1" applyFill="1" applyBorder="1" applyAlignment="1">
      <alignment horizontal="center" vertical="center" wrapText="1"/>
    </xf>
    <xf numFmtId="164" fontId="28" fillId="0" borderId="55" xfId="0" applyNumberFormat="1" applyFont="1" applyFill="1" applyBorder="1" applyAlignment="1">
      <alignment horizontal="center" vertical="center" wrapText="1"/>
    </xf>
    <xf numFmtId="164" fontId="28" fillId="0" borderId="58" xfId="0" applyNumberFormat="1" applyFont="1" applyFill="1" applyBorder="1" applyAlignment="1">
      <alignment horizontal="center" vertical="center" wrapText="1"/>
    </xf>
    <xf numFmtId="164" fontId="28" fillId="0" borderId="39" xfId="0" applyNumberFormat="1" applyFont="1" applyFill="1" applyBorder="1" applyAlignment="1">
      <alignment horizontal="center" vertical="center" wrapText="1"/>
    </xf>
    <xf numFmtId="164" fontId="27" fillId="0" borderId="23" xfId="0" applyNumberFormat="1" applyFont="1" applyFill="1" applyBorder="1" applyAlignment="1">
      <alignment horizontal="center" vertical="center" wrapText="1"/>
    </xf>
    <xf numFmtId="164" fontId="28" fillId="0" borderId="38" xfId="0" applyNumberFormat="1" applyFont="1" applyFill="1" applyBorder="1" applyAlignment="1">
      <alignment horizontal="center" vertical="center" wrapText="1"/>
    </xf>
    <xf numFmtId="164" fontId="14" fillId="0" borderId="10" xfId="0" applyNumberFormat="1" applyFont="1" applyFill="1" applyBorder="1" applyAlignment="1">
      <alignment horizontal="center" vertical="center" wrapText="1"/>
    </xf>
    <xf numFmtId="164" fontId="22" fillId="0" borderId="72" xfId="0" applyNumberFormat="1" applyFont="1" applyFill="1" applyBorder="1" applyAlignment="1">
      <alignment horizontal="center" vertical="center" wrapText="1"/>
    </xf>
    <xf numFmtId="164" fontId="14" fillId="0" borderId="57" xfId="0" applyNumberFormat="1" applyFont="1" applyBorder="1" applyAlignment="1">
      <alignment horizontal="center" vertical="center" wrapText="1"/>
    </xf>
    <xf numFmtId="164" fontId="22" fillId="0" borderId="55" xfId="0" applyNumberFormat="1" applyFont="1" applyBorder="1" applyAlignment="1">
      <alignment horizontal="center" vertical="center" wrapText="1"/>
    </xf>
    <xf numFmtId="164" fontId="27" fillId="0" borderId="23" xfId="0" applyNumberFormat="1" applyFont="1" applyFill="1" applyBorder="1" applyAlignment="1">
      <alignment horizontal="center" vertical="center" wrapText="1"/>
    </xf>
    <xf numFmtId="164" fontId="28" fillId="0" borderId="20" xfId="0" applyNumberFormat="1" applyFont="1" applyFill="1" applyBorder="1" applyAlignment="1">
      <alignment horizontal="center" vertical="center" wrapText="1"/>
    </xf>
    <xf numFmtId="164" fontId="28" fillId="0" borderId="38" xfId="0" applyNumberFormat="1" applyFont="1" applyFill="1" applyBorder="1" applyAlignment="1">
      <alignment horizontal="center" vertical="center" wrapText="1"/>
    </xf>
    <xf numFmtId="164" fontId="27" fillId="0" borderId="22" xfId="0" applyNumberFormat="1" applyFont="1" applyFill="1" applyBorder="1" applyAlignment="1">
      <alignment horizontal="center" vertical="center" wrapText="1"/>
    </xf>
    <xf numFmtId="164" fontId="28" fillId="0" borderId="11" xfId="0" applyNumberFormat="1" applyFont="1" applyFill="1" applyBorder="1" applyAlignment="1">
      <alignment horizontal="center" vertical="center" wrapText="1"/>
    </xf>
    <xf numFmtId="164" fontId="28" fillId="0" borderId="37" xfId="0" applyNumberFormat="1" applyFont="1" applyFill="1" applyBorder="1" applyAlignment="1">
      <alignment horizontal="center" vertical="center" wrapText="1"/>
    </xf>
    <xf numFmtId="164" fontId="6" fillId="0" borderId="33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164" fontId="5" fillId="0" borderId="40" xfId="0" applyNumberFormat="1" applyFont="1" applyFill="1" applyBorder="1" applyAlignment="1">
      <alignment horizontal="center" vertical="center" wrapText="1"/>
    </xf>
    <xf numFmtId="164" fontId="6" fillId="0" borderId="53" xfId="0" applyNumberFormat="1" applyFont="1" applyFill="1" applyBorder="1" applyAlignment="1">
      <alignment horizontal="center" vertical="center" wrapText="1"/>
    </xf>
    <xf numFmtId="164" fontId="6" fillId="0" borderId="76" xfId="0" applyNumberFormat="1" applyFont="1" applyFill="1" applyBorder="1" applyAlignment="1">
      <alignment horizontal="center" vertical="center" wrapText="1"/>
    </xf>
    <xf numFmtId="0" fontId="6" fillId="11" borderId="66" xfId="0" applyFont="1" applyFill="1" applyBorder="1" applyAlignment="1">
      <alignment horizontal="right" vertical="center" wrapText="1"/>
    </xf>
    <xf numFmtId="0" fontId="6" fillId="11" borderId="64" xfId="0" applyFont="1" applyFill="1" applyBorder="1" applyAlignment="1">
      <alignment horizontal="right" vertical="center" wrapText="1"/>
    </xf>
    <xf numFmtId="164" fontId="27" fillId="0" borderId="19" xfId="0" applyNumberFormat="1" applyFont="1" applyFill="1" applyBorder="1" applyAlignment="1">
      <alignment horizontal="center" vertical="center" wrapText="1"/>
    </xf>
    <xf numFmtId="164" fontId="28" fillId="0" borderId="20" xfId="0" applyNumberFormat="1" applyFont="1" applyFill="1" applyBorder="1" applyAlignment="1">
      <alignment horizontal="center" vertical="center" wrapText="1"/>
    </xf>
    <xf numFmtId="164" fontId="28" fillId="0" borderId="21" xfId="0" applyNumberFormat="1" applyFont="1" applyFill="1" applyBorder="1" applyAlignment="1">
      <alignment horizontal="center"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164" fontId="28" fillId="0" borderId="11" xfId="0" applyNumberFormat="1" applyFont="1" applyFill="1" applyBorder="1" applyAlignment="1">
      <alignment horizontal="center" vertical="center" wrapText="1"/>
    </xf>
    <xf numFmtId="164" fontId="28" fillId="0" borderId="12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0" fontId="6" fillId="11" borderId="65" xfId="0" applyFont="1" applyFill="1" applyBorder="1" applyAlignment="1">
      <alignment horizontal="right" vertical="center" wrapText="1"/>
    </xf>
    <xf numFmtId="164" fontId="5" fillId="0" borderId="12" xfId="0" applyNumberFormat="1" applyFont="1" applyFill="1" applyBorder="1" applyAlignment="1">
      <alignment horizontal="center" vertical="center" wrapText="1"/>
    </xf>
    <xf numFmtId="164" fontId="6" fillId="0" borderId="59" xfId="0" applyNumberFormat="1" applyFont="1" applyFill="1" applyBorder="1" applyAlignment="1">
      <alignment horizontal="center" vertical="center" wrapText="1"/>
    </xf>
    <xf numFmtId="164" fontId="5" fillId="0" borderId="55" xfId="0" applyNumberFormat="1" applyFont="1" applyFill="1" applyBorder="1" applyAlignment="1">
      <alignment horizontal="center" vertical="center" wrapText="1"/>
    </xf>
    <xf numFmtId="164" fontId="5" fillId="0" borderId="56" xfId="0" applyNumberFormat="1" applyFont="1" applyFill="1" applyBorder="1" applyAlignment="1">
      <alignment horizontal="center" vertical="center" wrapText="1"/>
    </xf>
    <xf numFmtId="164" fontId="28" fillId="25" borderId="11" xfId="0" applyNumberFormat="1" applyFont="1" applyFill="1" applyBorder="1" applyAlignment="1">
      <alignment horizontal="center" vertical="center" wrapText="1"/>
    </xf>
    <xf numFmtId="164" fontId="28" fillId="25" borderId="12" xfId="0" applyNumberFormat="1" applyFont="1" applyFill="1" applyBorder="1" applyAlignment="1">
      <alignment horizontal="center" vertical="center" wrapText="1"/>
    </xf>
    <xf numFmtId="164" fontId="28" fillId="0" borderId="11" xfId="0" applyNumberFormat="1" applyFont="1" applyBorder="1" applyAlignment="1">
      <alignment horizontal="center" vertical="center" wrapText="1"/>
    </xf>
    <xf numFmtId="164" fontId="28" fillId="0" borderId="12" xfId="0" applyNumberFormat="1" applyFont="1" applyBorder="1" applyAlignment="1">
      <alignment horizontal="center" vertical="center" wrapText="1"/>
    </xf>
    <xf numFmtId="164" fontId="27" fillId="0" borderId="59" xfId="0" applyNumberFormat="1" applyFont="1" applyFill="1" applyBorder="1" applyAlignment="1">
      <alignment horizontal="center" vertical="center" wrapText="1"/>
    </xf>
    <xf numFmtId="164" fontId="28" fillId="0" borderId="55" xfId="0" applyNumberFormat="1" applyFont="1" applyBorder="1" applyAlignment="1">
      <alignment horizontal="center" vertical="center" wrapText="1"/>
    </xf>
    <xf numFmtId="164" fontId="28" fillId="0" borderId="56" xfId="0" applyNumberFormat="1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6" fillId="25" borderId="44" xfId="0" applyFont="1" applyFill="1" applyBorder="1" applyAlignment="1">
      <alignment horizontal="center" vertical="center" wrapText="1"/>
    </xf>
    <xf numFmtId="0" fontId="6" fillId="25" borderId="56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26" borderId="65" xfId="0" applyFont="1" applyFill="1" applyBorder="1" applyAlignment="1">
      <alignment horizontal="right" vertical="center" wrapText="1"/>
    </xf>
    <xf numFmtId="0" fontId="6" fillId="26" borderId="64" xfId="0" applyFont="1" applyFill="1" applyBorder="1" applyAlignment="1">
      <alignment horizontal="right" vertical="center" wrapText="1"/>
    </xf>
    <xf numFmtId="0" fontId="6" fillId="26" borderId="66" xfId="0" applyFont="1" applyFill="1" applyBorder="1" applyAlignment="1">
      <alignment horizontal="right" vertical="center" wrapText="1"/>
    </xf>
    <xf numFmtId="0" fontId="6" fillId="26" borderId="70" xfId="0" applyFont="1" applyFill="1" applyBorder="1" applyAlignment="1">
      <alignment horizontal="right" vertical="center" wrapText="1"/>
    </xf>
    <xf numFmtId="0" fontId="6" fillId="26" borderId="69" xfId="0" applyFont="1" applyFill="1" applyBorder="1" applyAlignment="1">
      <alignment horizontal="right" vertical="center" wrapText="1"/>
    </xf>
    <xf numFmtId="0" fontId="6" fillId="26" borderId="71" xfId="0" applyFont="1" applyFill="1" applyBorder="1" applyAlignment="1">
      <alignment horizontal="right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6" fillId="11" borderId="70" xfId="0" applyFont="1" applyFill="1" applyBorder="1" applyAlignment="1">
      <alignment horizontal="right" vertical="center" wrapText="1"/>
    </xf>
    <xf numFmtId="0" fontId="6" fillId="11" borderId="69" xfId="0" applyFont="1" applyFill="1" applyBorder="1" applyAlignment="1">
      <alignment horizontal="right" vertical="center" wrapText="1"/>
    </xf>
    <xf numFmtId="0" fontId="6" fillId="11" borderId="71" xfId="0" applyFont="1" applyFill="1" applyBorder="1" applyAlignment="1">
      <alignment horizontal="right" vertical="center" wrapText="1"/>
    </xf>
    <xf numFmtId="0" fontId="5" fillId="0" borderId="4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25" borderId="32" xfId="0" applyFont="1" applyFill="1" applyBorder="1" applyAlignment="1">
      <alignment horizontal="center" vertical="center" wrapText="1"/>
    </xf>
    <xf numFmtId="0" fontId="5" fillId="25" borderId="29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7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55" xfId="0" applyFont="1" applyFill="1" applyBorder="1" applyAlignment="1">
      <alignment horizontal="left" vertical="center" wrapText="1"/>
    </xf>
    <xf numFmtId="49" fontId="5" fillId="0" borderId="43" xfId="0" applyNumberFormat="1" applyFont="1" applyBorder="1" applyAlignment="1">
      <alignment horizontal="center" vertical="center" wrapText="1"/>
    </xf>
    <xf numFmtId="49" fontId="5" fillId="0" borderId="37" xfId="0" applyNumberFormat="1" applyFont="1" applyBorder="1" applyAlignment="1">
      <alignment horizontal="center" vertical="center" wrapText="1"/>
    </xf>
    <xf numFmtId="49" fontId="5" fillId="0" borderId="58" xfId="0" applyNumberFormat="1" applyFont="1" applyBorder="1" applyAlignment="1">
      <alignment horizontal="center" vertical="center" wrapText="1"/>
    </xf>
    <xf numFmtId="0" fontId="6" fillId="25" borderId="36" xfId="0" applyFont="1" applyFill="1" applyBorder="1" applyAlignment="1">
      <alignment horizontal="center" vertical="center" wrapText="1"/>
    </xf>
    <xf numFmtId="0" fontId="6" fillId="25" borderId="30" xfId="0" applyFont="1" applyFill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24" borderId="80" xfId="0" applyFont="1" applyFill="1" applyBorder="1" applyAlignment="1">
      <alignment horizontal="center" vertical="center" wrapText="1"/>
    </xf>
    <xf numFmtId="0" fontId="5" fillId="24" borderId="42" xfId="0" applyFont="1" applyFill="1" applyBorder="1" applyAlignment="1">
      <alignment horizontal="center" vertical="center" wrapText="1"/>
    </xf>
    <xf numFmtId="0" fontId="5" fillId="11" borderId="63" xfId="0" applyFont="1" applyFill="1" applyBorder="1" applyAlignment="1">
      <alignment horizontal="center" vertical="center" wrapText="1"/>
    </xf>
    <xf numFmtId="0" fontId="5" fillId="11" borderId="30" xfId="0" applyFont="1" applyFill="1" applyBorder="1" applyAlignment="1">
      <alignment horizontal="center" vertical="center" wrapText="1"/>
    </xf>
    <xf numFmtId="0" fontId="5" fillId="24" borderId="81" xfId="0" applyFont="1" applyFill="1" applyBorder="1" applyAlignment="1">
      <alignment horizontal="center" vertical="center" wrapText="1"/>
    </xf>
    <xf numFmtId="0" fontId="5" fillId="24" borderId="76" xfId="0" applyFont="1" applyFill="1" applyBorder="1" applyAlignment="1">
      <alignment horizontal="center" vertical="center" wrapText="1"/>
    </xf>
    <xf numFmtId="0" fontId="6" fillId="25" borderId="21" xfId="0" applyFont="1" applyFill="1" applyBorder="1" applyAlignment="1">
      <alignment horizontal="center" vertical="center" wrapText="1"/>
    </xf>
    <xf numFmtId="0" fontId="6" fillId="25" borderId="12" xfId="0" applyFont="1" applyFill="1" applyBorder="1" applyAlignment="1">
      <alignment horizontal="center" vertical="center" wrapText="1"/>
    </xf>
    <xf numFmtId="16" fontId="5" fillId="0" borderId="43" xfId="0" applyNumberFormat="1" applyFont="1" applyBorder="1" applyAlignment="1" quotePrefix="1">
      <alignment horizontal="center" vertical="center" wrapText="1"/>
    </xf>
    <xf numFmtId="0" fontId="5" fillId="0" borderId="37" xfId="0" applyFont="1" applyBorder="1" applyAlignment="1" quotePrefix="1">
      <alignment horizontal="center" vertical="center" wrapText="1"/>
    </xf>
    <xf numFmtId="0" fontId="5" fillId="0" borderId="58" xfId="0" applyFont="1" applyBorder="1" applyAlignment="1" quotePrefix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/>
    </xf>
    <xf numFmtId="0" fontId="5" fillId="0" borderId="52" xfId="0" applyFont="1" applyBorder="1" applyAlignment="1" applyProtection="1">
      <alignment horizontal="center" vertical="center" textRotation="90" wrapText="1"/>
      <protection/>
    </xf>
    <xf numFmtId="0" fontId="16" fillId="0" borderId="50" xfId="0" applyFont="1" applyBorder="1" applyAlignment="1">
      <alignment horizontal="center"/>
    </xf>
    <xf numFmtId="0" fontId="5" fillId="0" borderId="52" xfId="0" applyFont="1" applyFill="1" applyBorder="1" applyAlignment="1" applyProtection="1">
      <alignment horizontal="left" vertical="center" wrapText="1"/>
      <protection/>
    </xf>
    <xf numFmtId="0" fontId="16" fillId="0" borderId="50" xfId="0" applyFont="1" applyFill="1" applyBorder="1" applyAlignment="1">
      <alignment horizontal="left"/>
    </xf>
    <xf numFmtId="0" fontId="5" fillId="0" borderId="50" xfId="0" applyFont="1" applyBorder="1" applyAlignment="1" applyProtection="1">
      <alignment horizontal="center" vertical="center" textRotation="90" wrapText="1"/>
      <protection/>
    </xf>
    <xf numFmtId="0" fontId="16" fillId="0" borderId="50" xfId="0" applyFont="1" applyBorder="1" applyAlignment="1">
      <alignment/>
    </xf>
    <xf numFmtId="0" fontId="17" fillId="0" borderId="69" xfId="0" applyFont="1" applyBorder="1" applyAlignment="1" applyProtection="1">
      <alignment horizontal="right"/>
      <protection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81" xfId="0" applyFont="1" applyBorder="1" applyAlignment="1" applyProtection="1">
      <alignment horizontal="center" vertical="center" textRotation="90"/>
      <protection/>
    </xf>
    <xf numFmtId="0" fontId="16" fillId="0" borderId="61" xfId="0" applyFont="1" applyBorder="1" applyAlignment="1">
      <alignment/>
    </xf>
    <xf numFmtId="0" fontId="5" fillId="0" borderId="37" xfId="0" applyFont="1" applyBorder="1" applyAlignment="1" applyProtection="1">
      <alignment horizontal="center" vertical="center" wrapText="1"/>
      <protection/>
    </xf>
    <xf numFmtId="0" fontId="16" fillId="0" borderId="82" xfId="0" applyFont="1" applyBorder="1" applyAlignment="1">
      <alignment/>
    </xf>
    <xf numFmtId="0" fontId="16" fillId="0" borderId="40" xfId="0" applyFont="1" applyBorder="1" applyAlignment="1">
      <alignment/>
    </xf>
    <xf numFmtId="0" fontId="5" fillId="0" borderId="83" xfId="0" applyFont="1" applyBorder="1" applyAlignment="1" applyProtection="1">
      <alignment horizontal="center" vertical="center" textRotation="90" wrapText="1"/>
      <protection/>
    </xf>
    <xf numFmtId="0" fontId="16" fillId="0" borderId="63" xfId="0" applyFont="1" applyBorder="1" applyAlignment="1">
      <alignment/>
    </xf>
    <xf numFmtId="0" fontId="6" fillId="19" borderId="65" xfId="0" applyFont="1" applyFill="1" applyBorder="1" applyAlignment="1">
      <alignment horizontal="right" vertical="center" wrapText="1"/>
    </xf>
    <xf numFmtId="0" fontId="6" fillId="19" borderId="64" xfId="0" applyFont="1" applyFill="1" applyBorder="1" applyAlignment="1">
      <alignment horizontal="right" vertical="center" wrapText="1"/>
    </xf>
    <xf numFmtId="0" fontId="6" fillId="19" borderId="66" xfId="0" applyFont="1" applyFill="1" applyBorder="1" applyAlignment="1">
      <alignment horizontal="right" vertical="center" wrapText="1"/>
    </xf>
    <xf numFmtId="0" fontId="6" fillId="19" borderId="70" xfId="0" applyFont="1" applyFill="1" applyBorder="1" applyAlignment="1">
      <alignment horizontal="right" vertical="center" wrapText="1"/>
    </xf>
    <xf numFmtId="0" fontId="6" fillId="19" borderId="69" xfId="0" applyFont="1" applyFill="1" applyBorder="1" applyAlignment="1">
      <alignment horizontal="right" vertical="center" wrapText="1"/>
    </xf>
    <xf numFmtId="0" fontId="6" fillId="19" borderId="71" xfId="0" applyFont="1" applyFill="1" applyBorder="1" applyAlignment="1">
      <alignment horizontal="right" vertical="center" wrapText="1"/>
    </xf>
    <xf numFmtId="0" fontId="5" fillId="0" borderId="80" xfId="0" applyFont="1" applyBorder="1" applyAlignment="1">
      <alignment horizontal="left" vertical="center" wrapText="1"/>
    </xf>
    <xf numFmtId="0" fontId="5" fillId="0" borderId="84" xfId="0" applyFont="1" applyBorder="1" applyAlignment="1">
      <alignment horizontal="left" vertical="center" wrapText="1"/>
    </xf>
    <xf numFmtId="0" fontId="5" fillId="0" borderId="85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left" vertical="center" wrapText="1"/>
    </xf>
    <xf numFmtId="0" fontId="5" fillId="0" borderId="86" xfId="0" applyFont="1" applyBorder="1" applyAlignment="1">
      <alignment horizontal="left" vertical="center" wrapText="1"/>
    </xf>
    <xf numFmtId="0" fontId="5" fillId="0" borderId="87" xfId="0" applyFont="1" applyBorder="1" applyAlignment="1">
      <alignment horizontal="left" vertical="center" wrapText="1"/>
    </xf>
    <xf numFmtId="0" fontId="5" fillId="0" borderId="8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89" xfId="0" applyFont="1" applyBorder="1" applyAlignment="1">
      <alignment horizontal="left" vertical="center" wrapText="1"/>
    </xf>
    <xf numFmtId="0" fontId="5" fillId="24" borderId="70" xfId="0" applyFont="1" applyFill="1" applyBorder="1" applyAlignment="1">
      <alignment horizontal="center" vertical="center" wrapText="1"/>
    </xf>
    <xf numFmtId="0" fontId="5" fillId="11" borderId="37" xfId="0" applyFont="1" applyFill="1" applyBorder="1" applyAlignment="1">
      <alignment horizontal="center" vertical="center" wrapText="1"/>
    </xf>
    <xf numFmtId="0" fontId="5" fillId="11" borderId="58" xfId="0" applyFont="1" applyFill="1" applyBorder="1" applyAlignment="1">
      <alignment horizontal="center" vertical="center" wrapText="1"/>
    </xf>
    <xf numFmtId="0" fontId="6" fillId="24" borderId="65" xfId="0" applyFont="1" applyFill="1" applyBorder="1" applyAlignment="1">
      <alignment horizontal="right" vertical="center" wrapText="1"/>
    </xf>
    <xf numFmtId="0" fontId="6" fillId="24" borderId="64" xfId="0" applyFont="1" applyFill="1" applyBorder="1" applyAlignment="1">
      <alignment horizontal="right" vertical="center" wrapText="1"/>
    </xf>
    <xf numFmtId="0" fontId="6" fillId="24" borderId="66" xfId="0" applyFont="1" applyFill="1" applyBorder="1" applyAlignment="1">
      <alignment horizontal="right" vertical="center" wrapText="1"/>
    </xf>
    <xf numFmtId="0" fontId="6" fillId="24" borderId="70" xfId="0" applyFont="1" applyFill="1" applyBorder="1" applyAlignment="1">
      <alignment horizontal="right" vertical="center" wrapText="1"/>
    </xf>
    <xf numFmtId="0" fontId="6" fillId="24" borderId="69" xfId="0" applyFont="1" applyFill="1" applyBorder="1" applyAlignment="1">
      <alignment horizontal="right" vertical="center" wrapText="1"/>
    </xf>
    <xf numFmtId="0" fontId="6" fillId="24" borderId="71" xfId="0" applyFont="1" applyFill="1" applyBorder="1" applyAlignment="1">
      <alignment horizontal="right" vertical="center" wrapText="1"/>
    </xf>
    <xf numFmtId="0" fontId="6" fillId="24" borderId="88" xfId="0" applyFont="1" applyFill="1" applyBorder="1" applyAlignment="1">
      <alignment horizontal="right" vertical="center" wrapText="1"/>
    </xf>
    <xf numFmtId="0" fontId="6" fillId="24" borderId="0" xfId="0" applyFont="1" applyFill="1" applyBorder="1" applyAlignment="1">
      <alignment horizontal="right" vertical="center" wrapText="1"/>
    </xf>
    <xf numFmtId="0" fontId="6" fillId="24" borderId="89" xfId="0" applyFont="1" applyFill="1" applyBorder="1" applyAlignment="1">
      <alignment horizontal="right" vertical="center" wrapText="1"/>
    </xf>
    <xf numFmtId="0" fontId="5" fillId="11" borderId="83" xfId="0" applyFont="1" applyFill="1" applyBorder="1" applyAlignment="1">
      <alignment horizontal="center" vertical="center" wrapText="1"/>
    </xf>
    <xf numFmtId="0" fontId="0" fillId="0" borderId="69" xfId="0" applyBorder="1" applyAlignment="1" applyProtection="1">
      <alignment horizontal="right"/>
      <protection/>
    </xf>
    <xf numFmtId="0" fontId="5" fillId="0" borderId="3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/>
    </xf>
    <xf numFmtId="0" fontId="5" fillId="24" borderId="17" xfId="0" applyFont="1" applyFill="1" applyBorder="1" applyAlignment="1">
      <alignment horizontal="left" vertical="center" wrapText="1"/>
    </xf>
    <xf numFmtId="0" fontId="5" fillId="24" borderId="34" xfId="0" applyFont="1" applyFill="1" applyBorder="1" applyAlignment="1">
      <alignment horizontal="left" vertical="center" wrapText="1"/>
    </xf>
    <xf numFmtId="0" fontId="5" fillId="24" borderId="18" xfId="0" applyFont="1" applyFill="1" applyBorder="1" applyAlignment="1">
      <alignment horizontal="left" vertical="center" wrapText="1"/>
    </xf>
    <xf numFmtId="0" fontId="11" fillId="0" borderId="69" xfId="0" applyFont="1" applyBorder="1" applyAlignment="1" applyProtection="1">
      <alignment horizontal="right"/>
      <protection/>
    </xf>
    <xf numFmtId="0" fontId="5" fillId="11" borderId="17" xfId="0" applyFont="1" applyFill="1" applyBorder="1" applyAlignment="1">
      <alignment horizontal="left" vertical="center" wrapText="1"/>
    </xf>
    <xf numFmtId="0" fontId="5" fillId="11" borderId="34" xfId="0" applyFont="1" applyFill="1" applyBorder="1" applyAlignment="1">
      <alignment horizontal="left" vertical="center" wrapText="1"/>
    </xf>
    <xf numFmtId="0" fontId="5" fillId="11" borderId="18" xfId="0" applyFont="1" applyFill="1" applyBorder="1" applyAlignment="1">
      <alignment horizontal="left" vertical="center" wrapText="1"/>
    </xf>
    <xf numFmtId="0" fontId="5" fillId="15" borderId="17" xfId="0" applyFont="1" applyFill="1" applyBorder="1" applyAlignment="1">
      <alignment horizontal="left" vertical="center" wrapText="1"/>
    </xf>
    <xf numFmtId="0" fontId="5" fillId="15" borderId="34" xfId="0" applyFont="1" applyFill="1" applyBorder="1" applyAlignment="1">
      <alignment horizontal="left" vertical="center" wrapText="1"/>
    </xf>
    <xf numFmtId="0" fontId="5" fillId="15" borderId="18" xfId="0" applyFont="1" applyFill="1" applyBorder="1" applyAlignment="1">
      <alignment horizontal="left" vertical="center" wrapText="1"/>
    </xf>
    <xf numFmtId="0" fontId="5" fillId="5" borderId="17" xfId="0" applyFont="1" applyFill="1" applyBorder="1" applyAlignment="1">
      <alignment horizontal="left" vertical="center" wrapText="1"/>
    </xf>
    <xf numFmtId="0" fontId="5" fillId="5" borderId="34" xfId="0" applyFont="1" applyFill="1" applyBorder="1" applyAlignment="1">
      <alignment horizontal="left" vertical="center" wrapText="1"/>
    </xf>
    <xf numFmtId="0" fontId="5" fillId="5" borderId="18" xfId="0" applyFont="1" applyFill="1" applyBorder="1" applyAlignment="1">
      <alignment horizontal="left" vertical="center" wrapText="1"/>
    </xf>
    <xf numFmtId="0" fontId="16" fillId="0" borderId="50" xfId="0" applyFont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5" fillId="24" borderId="61" xfId="0" applyFont="1" applyFill="1" applyBorder="1" applyAlignment="1">
      <alignment horizontal="center" vertical="center" wrapText="1"/>
    </xf>
    <xf numFmtId="0" fontId="5" fillId="11" borderId="41" xfId="0" applyFont="1" applyFill="1" applyBorder="1" applyAlignment="1">
      <alignment horizontal="center" vertical="center" wrapText="1"/>
    </xf>
    <xf numFmtId="0" fontId="5" fillId="11" borderId="62" xfId="0" applyFont="1" applyFill="1" applyBorder="1" applyAlignment="1">
      <alignment horizontal="center" vertical="center" wrapText="1"/>
    </xf>
    <xf numFmtId="0" fontId="5" fillId="11" borderId="75" xfId="0" applyFont="1" applyFill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49" fontId="5" fillId="0" borderId="79" xfId="0" applyNumberFormat="1" applyFont="1" applyBorder="1" applyAlignment="1">
      <alignment horizontal="center" vertical="center" wrapText="1"/>
    </xf>
    <xf numFmtId="49" fontId="5" fillId="0" borderId="68" xfId="0" applyNumberFormat="1" applyFont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25" borderId="11" xfId="0" applyFont="1" applyFill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5" fillId="24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left" vertical="center" wrapText="1"/>
    </xf>
    <xf numFmtId="0" fontId="5" fillId="24" borderId="81" xfId="0" applyFont="1" applyFill="1" applyBorder="1" applyAlignment="1">
      <alignment horizontal="center" vertical="center"/>
    </xf>
    <xf numFmtId="0" fontId="5" fillId="24" borderId="61" xfId="0" applyFont="1" applyFill="1" applyBorder="1" applyAlignment="1">
      <alignment horizontal="center" vertical="center"/>
    </xf>
    <xf numFmtId="0" fontId="5" fillId="24" borderId="76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left" vertical="center" wrapText="1"/>
    </xf>
    <xf numFmtId="0" fontId="5" fillId="0" borderId="75" xfId="0" applyFont="1" applyBorder="1" applyAlignment="1">
      <alignment horizontal="center" vertical="center"/>
    </xf>
    <xf numFmtId="0" fontId="5" fillId="11" borderId="41" xfId="0" applyFont="1" applyFill="1" applyBorder="1" applyAlignment="1">
      <alignment horizontal="center" vertical="center"/>
    </xf>
    <xf numFmtId="0" fontId="5" fillId="11" borderId="62" xfId="0" applyFont="1" applyFill="1" applyBorder="1" applyAlignment="1">
      <alignment horizontal="center" vertical="center"/>
    </xf>
    <xf numFmtId="0" fontId="5" fillId="11" borderId="75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right"/>
    </xf>
    <xf numFmtId="0" fontId="20" fillId="0" borderId="64" xfId="0" applyFont="1" applyBorder="1" applyAlignment="1">
      <alignment horizontal="left"/>
    </xf>
    <xf numFmtId="0" fontId="5" fillId="11" borderId="78" xfId="0" applyFont="1" applyFill="1" applyBorder="1" applyAlignment="1">
      <alignment horizontal="center" vertical="center" wrapText="1"/>
    </xf>
    <xf numFmtId="0" fontId="5" fillId="11" borderId="43" xfId="0" applyFont="1" applyFill="1" applyBorder="1" applyAlignment="1">
      <alignment horizontal="center" vertical="center" wrapText="1"/>
    </xf>
    <xf numFmtId="0" fontId="6" fillId="0" borderId="64" xfId="0" applyFont="1" applyBorder="1" applyAlignment="1">
      <alignment horizontal="right" vertical="center" wrapText="1"/>
    </xf>
    <xf numFmtId="0" fontId="6" fillId="0" borderId="69" xfId="0" applyFont="1" applyBorder="1" applyAlignment="1">
      <alignment horizontal="right" vertical="center" wrapText="1"/>
    </xf>
    <xf numFmtId="0" fontId="5" fillId="0" borderId="20" xfId="0" applyFont="1" applyFill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16" fontId="5" fillId="0" borderId="37" xfId="0" applyNumberFormat="1" applyFont="1" applyBorder="1" applyAlignment="1" quotePrefix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5" fillId="11" borderId="12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5" fillId="11" borderId="84" xfId="0" applyFont="1" applyFill="1" applyBorder="1" applyAlignment="1">
      <alignment horizontal="center" vertical="center" wrapText="1"/>
    </xf>
    <xf numFmtId="0" fontId="5" fillId="11" borderId="69" xfId="0" applyFont="1" applyFill="1" applyBorder="1" applyAlignment="1">
      <alignment horizontal="center" vertical="center" wrapText="1"/>
    </xf>
    <xf numFmtId="16" fontId="5" fillId="0" borderId="41" xfId="0" applyNumberFormat="1" applyFont="1" applyBorder="1" applyAlignment="1" quotePrefix="1">
      <alignment horizontal="center" vertical="center" wrapText="1"/>
    </xf>
    <xf numFmtId="16" fontId="5" fillId="0" borderId="75" xfId="0" applyNumberFormat="1" applyFont="1" applyBorder="1" applyAlignment="1" quotePrefix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6" fillId="25" borderId="63" xfId="0" applyFont="1" applyFill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16" fontId="5" fillId="0" borderId="62" xfId="0" applyNumberFormat="1" applyFont="1" applyBorder="1" applyAlignment="1" quotePrefix="1">
      <alignment horizontal="center" vertical="center" wrapText="1"/>
    </xf>
    <xf numFmtId="16" fontId="5" fillId="0" borderId="63" xfId="0" applyNumberFormat="1" applyFont="1" applyBorder="1" applyAlignment="1" quotePrefix="1">
      <alignment horizontal="center" vertical="center" wrapText="1"/>
    </xf>
    <xf numFmtId="16" fontId="5" fillId="0" borderId="44" xfId="0" applyNumberFormat="1" applyFont="1" applyBorder="1" applyAlignment="1" quotePrefix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Followed Hyperlink" xfId="39"/>
    <cellStyle name="Bad" xfId="40"/>
    <cellStyle name="Calculation" xfId="41"/>
    <cellStyle name="Check Cell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Comma" xfId="51"/>
    <cellStyle name="Comma [0]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Currency" xfId="61"/>
    <cellStyle name="Currency [0]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405"/>
  <sheetViews>
    <sheetView showZeros="0" tabSelected="1" zoomScale="115" zoomScaleNormal="115" zoomScaleSheetLayoutView="115" zoomScalePageLayoutView="0" workbookViewId="0" topLeftCell="A348">
      <selection activeCell="O395" sqref="O395"/>
    </sheetView>
  </sheetViews>
  <sheetFormatPr defaultColWidth="9.140625" defaultRowHeight="15"/>
  <cols>
    <col min="1" max="1" width="3.28125" style="32" customWidth="1"/>
    <col min="2" max="2" width="3.140625" style="32" customWidth="1"/>
    <col min="3" max="3" width="3.28125" style="32" customWidth="1"/>
    <col min="4" max="4" width="16.57421875" style="205" customWidth="1"/>
    <col min="5" max="5" width="5.00390625" style="0" customWidth="1"/>
    <col min="7" max="7" width="7.00390625" style="32" customWidth="1"/>
    <col min="8" max="8" width="4.421875" style="36" customWidth="1"/>
    <col min="9" max="9" width="4.421875" style="157" customWidth="1"/>
    <col min="10" max="10" width="5.8515625" style="36" customWidth="1"/>
    <col min="11" max="12" width="5.8515625" style="0" customWidth="1"/>
    <col min="13" max="13" width="7.421875" style="0" customWidth="1"/>
    <col min="14" max="14" width="5.8515625" style="36" customWidth="1"/>
    <col min="15" max="16" width="5.8515625" style="0" customWidth="1"/>
    <col min="17" max="17" width="7.28125" style="0" customWidth="1"/>
    <col min="18" max="18" width="5.8515625" style="36" customWidth="1"/>
    <col min="19" max="19" width="6.8515625" style="0" customWidth="1"/>
    <col min="20" max="21" width="5.8515625" style="0" customWidth="1"/>
    <col min="22" max="22" width="5.8515625" style="36" customWidth="1"/>
    <col min="23" max="25" width="5.8515625" style="0" customWidth="1"/>
    <col min="26" max="26" width="7.421875" style="0" customWidth="1"/>
    <col min="27" max="39" width="9.140625" style="16" customWidth="1"/>
  </cols>
  <sheetData>
    <row r="1" spans="1:39" s="1" customFormat="1" ht="42" customHeight="1">
      <c r="A1" s="372" t="s">
        <v>181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s="1" customFormat="1" ht="15.75" thickBot="1">
      <c r="A2" s="29"/>
      <c r="B2" s="29"/>
      <c r="C2" s="29"/>
      <c r="D2" s="201"/>
      <c r="G2" s="29"/>
      <c r="H2" s="33"/>
      <c r="I2" s="145"/>
      <c r="J2" s="33"/>
      <c r="L2" s="417"/>
      <c r="M2" s="417"/>
      <c r="N2" s="33"/>
      <c r="P2" s="424"/>
      <c r="Q2" s="424"/>
      <c r="R2" s="33"/>
      <c r="T2" s="379"/>
      <c r="U2" s="379"/>
      <c r="V2" s="33"/>
      <c r="X2" s="379" t="s">
        <v>168</v>
      </c>
      <c r="Y2" s="379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s="3" customFormat="1" ht="18.75" customHeight="1">
      <c r="A3" s="373" t="s">
        <v>0</v>
      </c>
      <c r="B3" s="373" t="s">
        <v>1</v>
      </c>
      <c r="C3" s="373" t="s">
        <v>2</v>
      </c>
      <c r="D3" s="375" t="s">
        <v>3</v>
      </c>
      <c r="E3" s="373" t="s">
        <v>4</v>
      </c>
      <c r="F3" s="373" t="s">
        <v>5</v>
      </c>
      <c r="G3" s="373" t="s">
        <v>73</v>
      </c>
      <c r="H3" s="373" t="s">
        <v>6</v>
      </c>
      <c r="I3" s="373" t="s">
        <v>165</v>
      </c>
      <c r="J3" s="380" t="s">
        <v>170</v>
      </c>
      <c r="K3" s="332"/>
      <c r="L3" s="332"/>
      <c r="M3" s="381"/>
      <c r="N3" s="380" t="s">
        <v>171</v>
      </c>
      <c r="O3" s="332"/>
      <c r="P3" s="332"/>
      <c r="Q3" s="381"/>
      <c r="R3" s="380" t="s">
        <v>116</v>
      </c>
      <c r="S3" s="332"/>
      <c r="T3" s="332"/>
      <c r="U3" s="381"/>
      <c r="V3" s="380" t="s">
        <v>169</v>
      </c>
      <c r="W3" s="332"/>
      <c r="X3" s="332"/>
      <c r="Y3" s="381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</row>
    <row r="4" spans="1:39" s="3" customFormat="1" ht="14.25" customHeight="1">
      <c r="A4" s="374"/>
      <c r="B4" s="374"/>
      <c r="C4" s="374"/>
      <c r="D4" s="376"/>
      <c r="E4" s="378"/>
      <c r="F4" s="378"/>
      <c r="G4" s="377"/>
      <c r="H4" s="434"/>
      <c r="I4" s="420"/>
      <c r="J4" s="382" t="s">
        <v>7</v>
      </c>
      <c r="K4" s="384" t="s">
        <v>8</v>
      </c>
      <c r="L4" s="385"/>
      <c r="M4" s="386"/>
      <c r="N4" s="382" t="s">
        <v>7</v>
      </c>
      <c r="O4" s="384" t="s">
        <v>8</v>
      </c>
      <c r="P4" s="385"/>
      <c r="Q4" s="386"/>
      <c r="R4" s="382" t="s">
        <v>7</v>
      </c>
      <c r="S4" s="384" t="s">
        <v>8</v>
      </c>
      <c r="T4" s="385"/>
      <c r="U4" s="386"/>
      <c r="V4" s="382" t="s">
        <v>7</v>
      </c>
      <c r="W4" s="384" t="s">
        <v>8</v>
      </c>
      <c r="X4" s="385"/>
      <c r="Y4" s="386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</row>
    <row r="5" spans="1:39" s="3" customFormat="1" ht="17.25" customHeight="1">
      <c r="A5" s="374"/>
      <c r="B5" s="374"/>
      <c r="C5" s="374"/>
      <c r="D5" s="376"/>
      <c r="E5" s="378"/>
      <c r="F5" s="378"/>
      <c r="G5" s="377"/>
      <c r="H5" s="434"/>
      <c r="I5" s="420"/>
      <c r="J5" s="383"/>
      <c r="K5" s="108" t="s">
        <v>9</v>
      </c>
      <c r="L5" s="108"/>
      <c r="M5" s="387" t="s">
        <v>10</v>
      </c>
      <c r="N5" s="383"/>
      <c r="O5" s="108" t="s">
        <v>9</v>
      </c>
      <c r="P5" s="108"/>
      <c r="Q5" s="387" t="s">
        <v>10</v>
      </c>
      <c r="R5" s="383"/>
      <c r="S5" s="108" t="s">
        <v>9</v>
      </c>
      <c r="T5" s="108"/>
      <c r="U5" s="387" t="s">
        <v>10</v>
      </c>
      <c r="V5" s="383"/>
      <c r="W5" s="108" t="s">
        <v>9</v>
      </c>
      <c r="X5" s="108"/>
      <c r="Y5" s="387" t="s">
        <v>10</v>
      </c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</row>
    <row r="6" spans="1:39" s="3" customFormat="1" ht="64.5" customHeight="1" thickBot="1">
      <c r="A6" s="374"/>
      <c r="B6" s="374"/>
      <c r="C6" s="374"/>
      <c r="D6" s="376"/>
      <c r="E6" s="378"/>
      <c r="F6" s="378"/>
      <c r="G6" s="377"/>
      <c r="H6" s="434"/>
      <c r="I6" s="420"/>
      <c r="J6" s="383"/>
      <c r="K6" s="109" t="s">
        <v>7</v>
      </c>
      <c r="L6" s="110" t="s">
        <v>11</v>
      </c>
      <c r="M6" s="388"/>
      <c r="N6" s="383"/>
      <c r="O6" s="109" t="s">
        <v>7</v>
      </c>
      <c r="P6" s="110" t="s">
        <v>11</v>
      </c>
      <c r="Q6" s="388"/>
      <c r="R6" s="383"/>
      <c r="S6" s="109" t="s">
        <v>7</v>
      </c>
      <c r="T6" s="110" t="s">
        <v>11</v>
      </c>
      <c r="U6" s="388"/>
      <c r="V6" s="383"/>
      <c r="W6" s="109" t="s">
        <v>7</v>
      </c>
      <c r="X6" s="110" t="s">
        <v>11</v>
      </c>
      <c r="Y6" s="388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39" s="5" customFormat="1" ht="13.5" customHeight="1" thickBot="1">
      <c r="A7" s="431" t="s">
        <v>12</v>
      </c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2"/>
      <c r="R7" s="432"/>
      <c r="S7" s="432"/>
      <c r="T7" s="432"/>
      <c r="U7" s="432"/>
      <c r="V7" s="432"/>
      <c r="W7" s="432"/>
      <c r="X7" s="432"/>
      <c r="Y7" s="433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</row>
    <row r="8" spans="1:39" s="5" customFormat="1" ht="13.5" customHeight="1" thickBot="1">
      <c r="A8" s="428" t="s">
        <v>13</v>
      </c>
      <c r="B8" s="429"/>
      <c r="C8" s="429"/>
      <c r="D8" s="429"/>
      <c r="E8" s="429"/>
      <c r="F8" s="429"/>
      <c r="G8" s="429"/>
      <c r="H8" s="429"/>
      <c r="I8" s="429"/>
      <c r="J8" s="429"/>
      <c r="K8" s="429"/>
      <c r="L8" s="429"/>
      <c r="M8" s="429"/>
      <c r="N8" s="429"/>
      <c r="O8" s="429"/>
      <c r="P8" s="429"/>
      <c r="Q8" s="429"/>
      <c r="R8" s="429"/>
      <c r="S8" s="429"/>
      <c r="T8" s="429"/>
      <c r="U8" s="429"/>
      <c r="V8" s="429"/>
      <c r="W8" s="429"/>
      <c r="X8" s="429"/>
      <c r="Y8" s="430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</row>
    <row r="9" spans="1:39" s="7" customFormat="1" ht="13.5" customHeight="1" thickBot="1">
      <c r="A9" s="111">
        <v>1</v>
      </c>
      <c r="B9" s="421" t="s">
        <v>134</v>
      </c>
      <c r="C9" s="422"/>
      <c r="D9" s="422"/>
      <c r="E9" s="422"/>
      <c r="F9" s="422"/>
      <c r="G9" s="422"/>
      <c r="H9" s="422"/>
      <c r="I9" s="422"/>
      <c r="J9" s="422"/>
      <c r="K9" s="422"/>
      <c r="L9" s="422"/>
      <c r="M9" s="422"/>
      <c r="N9" s="422"/>
      <c r="O9" s="422"/>
      <c r="P9" s="422"/>
      <c r="Q9" s="422"/>
      <c r="R9" s="422"/>
      <c r="S9" s="422"/>
      <c r="T9" s="422"/>
      <c r="U9" s="422"/>
      <c r="V9" s="422"/>
      <c r="W9" s="422"/>
      <c r="X9" s="422"/>
      <c r="Y9" s="423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</row>
    <row r="10" spans="1:39" s="7" customFormat="1" ht="13.5" customHeight="1" thickBot="1">
      <c r="A10" s="112">
        <v>1</v>
      </c>
      <c r="B10" s="113">
        <v>1</v>
      </c>
      <c r="C10" s="425" t="s">
        <v>118</v>
      </c>
      <c r="D10" s="426"/>
      <c r="E10" s="426"/>
      <c r="F10" s="426"/>
      <c r="G10" s="426"/>
      <c r="H10" s="426"/>
      <c r="I10" s="426"/>
      <c r="J10" s="426"/>
      <c r="K10" s="426"/>
      <c r="L10" s="426"/>
      <c r="M10" s="426"/>
      <c r="N10" s="426"/>
      <c r="O10" s="426"/>
      <c r="P10" s="426"/>
      <c r="Q10" s="426"/>
      <c r="R10" s="426"/>
      <c r="S10" s="426"/>
      <c r="T10" s="426"/>
      <c r="U10" s="426"/>
      <c r="V10" s="426"/>
      <c r="W10" s="426"/>
      <c r="X10" s="426"/>
      <c r="Y10" s="427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</row>
    <row r="11" spans="1:39" s="10" customFormat="1" ht="11.25" customHeight="1">
      <c r="A11" s="346">
        <v>1</v>
      </c>
      <c r="B11" s="347">
        <v>1</v>
      </c>
      <c r="C11" s="314">
        <v>1</v>
      </c>
      <c r="D11" s="349" t="s">
        <v>14</v>
      </c>
      <c r="E11" s="352" t="s">
        <v>15</v>
      </c>
      <c r="F11" s="314" t="s">
        <v>16</v>
      </c>
      <c r="G11" s="314" t="s">
        <v>77</v>
      </c>
      <c r="H11" s="475" t="s">
        <v>17</v>
      </c>
      <c r="I11" s="210" t="s">
        <v>166</v>
      </c>
      <c r="J11" s="211">
        <f>K11+M11</f>
        <v>1200</v>
      </c>
      <c r="K11" s="212">
        <v>1127.5</v>
      </c>
      <c r="L11" s="212">
        <v>711.1</v>
      </c>
      <c r="M11" s="213">
        <v>72.5</v>
      </c>
      <c r="N11" s="214">
        <f>O11+Q11</f>
        <v>1254.14</v>
      </c>
      <c r="O11" s="212">
        <v>1250</v>
      </c>
      <c r="P11" s="212">
        <v>798.97</v>
      </c>
      <c r="Q11" s="215">
        <v>4.14</v>
      </c>
      <c r="R11" s="214">
        <v>1075.2</v>
      </c>
      <c r="S11" s="212">
        <v>1035.2</v>
      </c>
      <c r="T11" s="212">
        <v>665.1</v>
      </c>
      <c r="U11" s="215"/>
      <c r="V11" s="214">
        <v>1075.2</v>
      </c>
      <c r="W11" s="212">
        <v>1035.2</v>
      </c>
      <c r="X11" s="212">
        <v>665.1</v>
      </c>
      <c r="Y11" s="215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</row>
    <row r="12" spans="1:39" s="10" customFormat="1" ht="11.25" customHeight="1">
      <c r="A12" s="346"/>
      <c r="B12" s="347"/>
      <c r="C12" s="348"/>
      <c r="D12" s="350"/>
      <c r="E12" s="353"/>
      <c r="F12" s="348"/>
      <c r="G12" s="348"/>
      <c r="H12" s="435"/>
      <c r="I12" s="160" t="s">
        <v>167</v>
      </c>
      <c r="J12" s="55">
        <f aca="true" t="shared" si="0" ref="J12:U12">J11/3.4528</f>
        <v>347.54402224281745</v>
      </c>
      <c r="K12" s="102">
        <f t="shared" si="0"/>
        <v>326.5465708989806</v>
      </c>
      <c r="L12" s="102">
        <f t="shared" si="0"/>
        <v>205.9487951807229</v>
      </c>
      <c r="M12" s="132">
        <f t="shared" si="0"/>
        <v>20.997451343836886</v>
      </c>
      <c r="N12" s="97">
        <f>O12+Q12</f>
        <v>363.158</v>
      </c>
      <c r="O12" s="102">
        <v>362</v>
      </c>
      <c r="P12" s="102">
        <v>231.437</v>
      </c>
      <c r="Q12" s="131">
        <v>1.158</v>
      </c>
      <c r="R12" s="97">
        <f t="shared" si="0"/>
        <v>311.3994439295644</v>
      </c>
      <c r="S12" s="102">
        <f t="shared" si="0"/>
        <v>299.8146431881372</v>
      </c>
      <c r="T12" s="102">
        <f t="shared" si="0"/>
        <v>192.62627432808156</v>
      </c>
      <c r="U12" s="131">
        <f t="shared" si="0"/>
        <v>0</v>
      </c>
      <c r="V12" s="97">
        <f>V11/3.4528</f>
        <v>311.3994439295644</v>
      </c>
      <c r="W12" s="102">
        <f>W11/3.4528</f>
        <v>299.8146431881372</v>
      </c>
      <c r="X12" s="102">
        <f>X11/3.4528</f>
        <v>192.62627432808156</v>
      </c>
      <c r="Y12" s="131">
        <f>Y11/3.4528</f>
        <v>0</v>
      </c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</row>
    <row r="13" spans="1:39" s="10" customFormat="1" ht="12" customHeight="1">
      <c r="A13" s="346"/>
      <c r="B13" s="347"/>
      <c r="C13" s="348"/>
      <c r="D13" s="350"/>
      <c r="E13" s="353"/>
      <c r="F13" s="348"/>
      <c r="G13" s="348"/>
      <c r="H13" s="435" t="s">
        <v>18</v>
      </c>
      <c r="I13" s="160" t="s">
        <v>166</v>
      </c>
      <c r="J13" s="55">
        <v>70</v>
      </c>
      <c r="K13" s="102">
        <v>66</v>
      </c>
      <c r="L13" s="102">
        <v>5.5</v>
      </c>
      <c r="M13" s="132">
        <v>4</v>
      </c>
      <c r="N13" s="97">
        <v>219.2</v>
      </c>
      <c r="O13" s="102">
        <v>180.6</v>
      </c>
      <c r="P13" s="102"/>
      <c r="Q13" s="131">
        <v>38.7</v>
      </c>
      <c r="R13" s="97">
        <v>70</v>
      </c>
      <c r="S13" s="102">
        <v>70</v>
      </c>
      <c r="T13" s="102"/>
      <c r="U13" s="131"/>
      <c r="V13" s="97">
        <v>70</v>
      </c>
      <c r="W13" s="102">
        <v>70</v>
      </c>
      <c r="X13" s="102"/>
      <c r="Y13" s="13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</row>
    <row r="14" spans="1:39" s="10" customFormat="1" ht="12" customHeight="1">
      <c r="A14" s="346"/>
      <c r="B14" s="347"/>
      <c r="C14" s="348"/>
      <c r="D14" s="350"/>
      <c r="E14" s="353"/>
      <c r="F14" s="348"/>
      <c r="G14" s="348"/>
      <c r="H14" s="435"/>
      <c r="I14" s="160" t="s">
        <v>167</v>
      </c>
      <c r="J14" s="55">
        <f aca="true" t="shared" si="1" ref="J14:U14">J13/3.4528</f>
        <v>20.273401297497685</v>
      </c>
      <c r="K14" s="102">
        <f t="shared" si="1"/>
        <v>19.11492122335496</v>
      </c>
      <c r="L14" s="102">
        <f t="shared" si="1"/>
        <v>1.5929101019462466</v>
      </c>
      <c r="M14" s="132">
        <f t="shared" si="1"/>
        <v>1.1584800741427248</v>
      </c>
      <c r="N14" s="97">
        <f>O14+Q14</f>
        <v>63.5</v>
      </c>
      <c r="O14" s="102">
        <v>52.3</v>
      </c>
      <c r="P14" s="102">
        <f t="shared" si="1"/>
        <v>0</v>
      </c>
      <c r="Q14" s="131">
        <v>11.2</v>
      </c>
      <c r="R14" s="97">
        <f t="shared" si="1"/>
        <v>20.273401297497685</v>
      </c>
      <c r="S14" s="102">
        <f t="shared" si="1"/>
        <v>20.273401297497685</v>
      </c>
      <c r="T14" s="102">
        <f t="shared" si="1"/>
        <v>0</v>
      </c>
      <c r="U14" s="131">
        <f t="shared" si="1"/>
        <v>0</v>
      </c>
      <c r="V14" s="97">
        <f>V13/3.4528</f>
        <v>20.273401297497685</v>
      </c>
      <c r="W14" s="102">
        <f>W13/3.4528</f>
        <v>20.273401297497685</v>
      </c>
      <c r="X14" s="102">
        <f>X13/3.4528</f>
        <v>0</v>
      </c>
      <c r="Y14" s="131">
        <f>Y13/3.4528</f>
        <v>0</v>
      </c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</row>
    <row r="15" spans="1:39" s="10" customFormat="1" ht="12" customHeight="1">
      <c r="A15" s="346"/>
      <c r="B15" s="347"/>
      <c r="C15" s="348"/>
      <c r="D15" s="350"/>
      <c r="E15" s="353"/>
      <c r="F15" s="348"/>
      <c r="G15" s="348"/>
      <c r="H15" s="435" t="s">
        <v>159</v>
      </c>
      <c r="I15" s="160" t="s">
        <v>166</v>
      </c>
      <c r="J15" s="55">
        <v>46.6</v>
      </c>
      <c r="K15" s="102">
        <v>46.6</v>
      </c>
      <c r="L15" s="102">
        <v>35.7</v>
      </c>
      <c r="M15" s="132"/>
      <c r="N15" s="97"/>
      <c r="O15" s="102"/>
      <c r="P15" s="102"/>
      <c r="Q15" s="131"/>
      <c r="R15" s="97"/>
      <c r="S15" s="102"/>
      <c r="T15" s="102"/>
      <c r="U15" s="131"/>
      <c r="V15" s="97"/>
      <c r="W15" s="102"/>
      <c r="X15" s="102"/>
      <c r="Y15" s="13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</row>
    <row r="16" spans="1:39" s="10" customFormat="1" ht="12" customHeight="1" thickBot="1">
      <c r="A16" s="346"/>
      <c r="B16" s="347"/>
      <c r="C16" s="348"/>
      <c r="D16" s="350"/>
      <c r="E16" s="353"/>
      <c r="F16" s="315"/>
      <c r="G16" s="315"/>
      <c r="H16" s="436"/>
      <c r="I16" s="161" t="s">
        <v>167</v>
      </c>
      <c r="J16" s="164">
        <f aca="true" t="shared" si="2" ref="J16:U16">J15/3.4528</f>
        <v>13.496292863762744</v>
      </c>
      <c r="K16" s="162">
        <f t="shared" si="2"/>
        <v>13.496292863762744</v>
      </c>
      <c r="L16" s="162">
        <f t="shared" si="2"/>
        <v>10.33943466172382</v>
      </c>
      <c r="M16" s="165">
        <f t="shared" si="2"/>
        <v>0</v>
      </c>
      <c r="N16" s="166">
        <f t="shared" si="2"/>
        <v>0</v>
      </c>
      <c r="O16" s="162">
        <f t="shared" si="2"/>
        <v>0</v>
      </c>
      <c r="P16" s="162">
        <f t="shared" si="2"/>
        <v>0</v>
      </c>
      <c r="Q16" s="163">
        <f t="shared" si="2"/>
        <v>0</v>
      </c>
      <c r="R16" s="166">
        <f t="shared" si="2"/>
        <v>0</v>
      </c>
      <c r="S16" s="162">
        <f t="shared" si="2"/>
        <v>0</v>
      </c>
      <c r="T16" s="162">
        <f t="shared" si="2"/>
        <v>0</v>
      </c>
      <c r="U16" s="163">
        <f t="shared" si="2"/>
        <v>0</v>
      </c>
      <c r="V16" s="166">
        <f>V15/3.4528</f>
        <v>0</v>
      </c>
      <c r="W16" s="162">
        <f>W15/3.4528</f>
        <v>0</v>
      </c>
      <c r="X16" s="162">
        <f>X15/3.4528</f>
        <v>0</v>
      </c>
      <c r="Y16" s="163">
        <f>Y15/3.4528</f>
        <v>0</v>
      </c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</row>
    <row r="17" spans="1:39" s="10" customFormat="1" ht="12" customHeight="1" thickBot="1">
      <c r="A17" s="346"/>
      <c r="B17" s="347"/>
      <c r="C17" s="348"/>
      <c r="D17" s="350"/>
      <c r="E17" s="353"/>
      <c r="F17" s="326" t="s">
        <v>19</v>
      </c>
      <c r="G17" s="327"/>
      <c r="H17" s="328"/>
      <c r="I17" s="146" t="s">
        <v>166</v>
      </c>
      <c r="J17" s="39">
        <f aca="true" t="shared" si="3" ref="J17:U17">J11+J13+J15</f>
        <v>1316.6</v>
      </c>
      <c r="K17" s="42">
        <f t="shared" si="3"/>
        <v>1240.1</v>
      </c>
      <c r="L17" s="42">
        <f t="shared" si="3"/>
        <v>752.3000000000001</v>
      </c>
      <c r="M17" s="87">
        <f t="shared" si="3"/>
        <v>76.5</v>
      </c>
      <c r="N17" s="42">
        <f t="shared" si="3"/>
        <v>1473.3400000000001</v>
      </c>
      <c r="O17" s="42">
        <f t="shared" si="3"/>
        <v>1430.6</v>
      </c>
      <c r="P17" s="42">
        <f t="shared" si="3"/>
        <v>798.97</v>
      </c>
      <c r="Q17" s="88">
        <f t="shared" si="3"/>
        <v>42.84</v>
      </c>
      <c r="R17" s="39">
        <f t="shared" si="3"/>
        <v>1145.2</v>
      </c>
      <c r="S17" s="42">
        <f t="shared" si="3"/>
        <v>1105.2</v>
      </c>
      <c r="T17" s="42">
        <f t="shared" si="3"/>
        <v>665.1</v>
      </c>
      <c r="U17" s="87">
        <f t="shared" si="3"/>
        <v>0</v>
      </c>
      <c r="V17" s="39">
        <f aca="true" t="shared" si="4" ref="V17:Y18">V11+V13+V15</f>
        <v>1145.2</v>
      </c>
      <c r="W17" s="42">
        <f t="shared" si="4"/>
        <v>1105.2</v>
      </c>
      <c r="X17" s="42">
        <f t="shared" si="4"/>
        <v>665.1</v>
      </c>
      <c r="Y17" s="87">
        <f t="shared" si="4"/>
        <v>0</v>
      </c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</row>
    <row r="18" spans="1:39" s="10" customFormat="1" ht="12" customHeight="1" thickBot="1">
      <c r="A18" s="346"/>
      <c r="B18" s="347"/>
      <c r="C18" s="348"/>
      <c r="D18" s="350"/>
      <c r="E18" s="353"/>
      <c r="F18" s="329"/>
      <c r="G18" s="330"/>
      <c r="H18" s="331"/>
      <c r="I18" s="147" t="s">
        <v>167</v>
      </c>
      <c r="J18" s="39">
        <f aca="true" t="shared" si="5" ref="J18:U18">J12+J14+J16</f>
        <v>381.31371640407787</v>
      </c>
      <c r="K18" s="42">
        <f t="shared" si="5"/>
        <v>359.15778498609825</v>
      </c>
      <c r="L18" s="42">
        <f t="shared" si="5"/>
        <v>217.88113994439297</v>
      </c>
      <c r="M18" s="87">
        <f t="shared" si="5"/>
        <v>22.15593141797961</v>
      </c>
      <c r="N18" s="140">
        <f t="shared" si="5"/>
        <v>426.658</v>
      </c>
      <c r="O18" s="140">
        <f t="shared" si="5"/>
        <v>414.3</v>
      </c>
      <c r="P18" s="140">
        <f t="shared" si="5"/>
        <v>231.437</v>
      </c>
      <c r="Q18" s="183">
        <f t="shared" si="5"/>
        <v>12.357999999999999</v>
      </c>
      <c r="R18" s="39">
        <f t="shared" si="5"/>
        <v>331.6728452270621</v>
      </c>
      <c r="S18" s="42">
        <f t="shared" si="5"/>
        <v>320.0880444856349</v>
      </c>
      <c r="T18" s="42">
        <f t="shared" si="5"/>
        <v>192.62627432808156</v>
      </c>
      <c r="U18" s="87">
        <f t="shared" si="5"/>
        <v>0</v>
      </c>
      <c r="V18" s="39">
        <f t="shared" si="4"/>
        <v>331.6728452270621</v>
      </c>
      <c r="W18" s="42">
        <f t="shared" si="4"/>
        <v>320.0880444856349</v>
      </c>
      <c r="X18" s="42">
        <f t="shared" si="4"/>
        <v>192.62627432808156</v>
      </c>
      <c r="Y18" s="87">
        <f t="shared" si="4"/>
        <v>0</v>
      </c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</row>
    <row r="19" spans="1:39" s="10" customFormat="1" ht="12" customHeight="1">
      <c r="A19" s="346">
        <v>1</v>
      </c>
      <c r="B19" s="347">
        <v>1</v>
      </c>
      <c r="C19" s="348">
        <v>2</v>
      </c>
      <c r="D19" s="350" t="s">
        <v>20</v>
      </c>
      <c r="E19" s="353" t="s">
        <v>21</v>
      </c>
      <c r="F19" s="332" t="s">
        <v>16</v>
      </c>
      <c r="G19" s="332" t="s">
        <v>78</v>
      </c>
      <c r="H19" s="367" t="s">
        <v>17</v>
      </c>
      <c r="I19" s="134" t="s">
        <v>166</v>
      </c>
      <c r="J19" s="158">
        <f>K19+M19</f>
        <v>349.7</v>
      </c>
      <c r="K19" s="53">
        <v>289.7</v>
      </c>
      <c r="L19" s="53">
        <v>172.8</v>
      </c>
      <c r="M19" s="61">
        <v>60</v>
      </c>
      <c r="N19" s="62">
        <f>O19+Q19</f>
        <v>334.92</v>
      </c>
      <c r="O19" s="53">
        <v>309.37</v>
      </c>
      <c r="P19" s="53">
        <v>177.8192</v>
      </c>
      <c r="Q19" s="54">
        <v>25.55</v>
      </c>
      <c r="R19" s="62">
        <v>266</v>
      </c>
      <c r="S19" s="53">
        <v>266</v>
      </c>
      <c r="T19" s="53">
        <v>160</v>
      </c>
      <c r="U19" s="54">
        <v>0</v>
      </c>
      <c r="V19" s="62">
        <v>266</v>
      </c>
      <c r="W19" s="53">
        <v>266</v>
      </c>
      <c r="X19" s="53">
        <v>160</v>
      </c>
      <c r="Y19" s="54">
        <v>0</v>
      </c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</row>
    <row r="20" spans="1:39" s="10" customFormat="1" ht="12" customHeight="1">
      <c r="A20" s="346"/>
      <c r="B20" s="347"/>
      <c r="C20" s="348"/>
      <c r="D20" s="350"/>
      <c r="E20" s="353"/>
      <c r="F20" s="348"/>
      <c r="G20" s="348"/>
      <c r="H20" s="368"/>
      <c r="I20" s="160" t="s">
        <v>167</v>
      </c>
      <c r="J20" s="55">
        <f aca="true" t="shared" si="6" ref="J20:U20">J19/3.4528</f>
        <v>101.28012048192771</v>
      </c>
      <c r="K20" s="102">
        <f t="shared" si="6"/>
        <v>83.90291936978684</v>
      </c>
      <c r="L20" s="102">
        <f t="shared" si="6"/>
        <v>50.04633920296571</v>
      </c>
      <c r="M20" s="132">
        <f t="shared" si="6"/>
        <v>17.37720111214087</v>
      </c>
      <c r="N20" s="97">
        <f>O20+Q20</f>
        <v>96.973</v>
      </c>
      <c r="O20" s="102">
        <v>89.6</v>
      </c>
      <c r="P20" s="102">
        <v>51.49</v>
      </c>
      <c r="Q20" s="131">
        <v>7.373</v>
      </c>
      <c r="R20" s="97">
        <f t="shared" si="6"/>
        <v>77.03892493049119</v>
      </c>
      <c r="S20" s="102">
        <f t="shared" si="6"/>
        <v>77.03892493049119</v>
      </c>
      <c r="T20" s="102">
        <f t="shared" si="6"/>
        <v>46.33920296570899</v>
      </c>
      <c r="U20" s="131">
        <f t="shared" si="6"/>
        <v>0</v>
      </c>
      <c r="V20" s="97">
        <f>V19/3.4528</f>
        <v>77.03892493049119</v>
      </c>
      <c r="W20" s="102">
        <f>W19/3.4528</f>
        <v>77.03892493049119</v>
      </c>
      <c r="X20" s="102">
        <f>X19/3.4528</f>
        <v>46.33920296570899</v>
      </c>
      <c r="Y20" s="131">
        <f>Y19/3.4528</f>
        <v>0</v>
      </c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</row>
    <row r="21" spans="1:39" s="10" customFormat="1" ht="12" customHeight="1">
      <c r="A21" s="346"/>
      <c r="B21" s="347"/>
      <c r="C21" s="348"/>
      <c r="D21" s="350"/>
      <c r="E21" s="353"/>
      <c r="F21" s="348"/>
      <c r="G21" s="348"/>
      <c r="H21" s="368" t="s">
        <v>18</v>
      </c>
      <c r="I21" s="135" t="s">
        <v>166</v>
      </c>
      <c r="J21" s="55">
        <v>0.5</v>
      </c>
      <c r="K21" s="12">
        <v>0.5</v>
      </c>
      <c r="L21" s="12">
        <v>0.4</v>
      </c>
      <c r="M21" s="118"/>
      <c r="N21" s="97">
        <v>1.035</v>
      </c>
      <c r="O21" s="12">
        <v>0.7</v>
      </c>
      <c r="P21" s="12">
        <v>0.345</v>
      </c>
      <c r="Q21" s="13"/>
      <c r="R21" s="97">
        <v>0.5</v>
      </c>
      <c r="S21" s="12">
        <v>0.5</v>
      </c>
      <c r="T21" s="12">
        <v>0.4</v>
      </c>
      <c r="U21" s="13"/>
      <c r="V21" s="97">
        <v>0.5</v>
      </c>
      <c r="W21" s="12">
        <v>0.5</v>
      </c>
      <c r="X21" s="12">
        <v>0.4</v>
      </c>
      <c r="Y21" s="13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</row>
    <row r="22" spans="1:39" s="10" customFormat="1" ht="12" customHeight="1">
      <c r="A22" s="346"/>
      <c r="B22" s="347"/>
      <c r="C22" s="348"/>
      <c r="D22" s="350"/>
      <c r="E22" s="353"/>
      <c r="F22" s="348"/>
      <c r="G22" s="348"/>
      <c r="H22" s="368"/>
      <c r="I22" s="160" t="s">
        <v>167</v>
      </c>
      <c r="J22" s="55">
        <f aca="true" t="shared" si="7" ref="J22:U22">J21/3.4528</f>
        <v>0.1448100092678406</v>
      </c>
      <c r="K22" s="102">
        <f t="shared" si="7"/>
        <v>0.1448100092678406</v>
      </c>
      <c r="L22" s="102">
        <f t="shared" si="7"/>
        <v>0.11584800741427248</v>
      </c>
      <c r="M22" s="132">
        <f t="shared" si="7"/>
        <v>0</v>
      </c>
      <c r="N22" s="97">
        <v>0.3</v>
      </c>
      <c r="O22" s="102">
        <v>0.2</v>
      </c>
      <c r="P22" s="102">
        <f t="shared" si="7"/>
        <v>0.09991890639481</v>
      </c>
      <c r="Q22" s="131">
        <f t="shared" si="7"/>
        <v>0</v>
      </c>
      <c r="R22" s="97">
        <f t="shared" si="7"/>
        <v>0.1448100092678406</v>
      </c>
      <c r="S22" s="102">
        <f t="shared" si="7"/>
        <v>0.1448100092678406</v>
      </c>
      <c r="T22" s="102">
        <f t="shared" si="7"/>
        <v>0.11584800741427248</v>
      </c>
      <c r="U22" s="131">
        <f t="shared" si="7"/>
        <v>0</v>
      </c>
      <c r="V22" s="97">
        <f>V21/3.4528</f>
        <v>0.1448100092678406</v>
      </c>
      <c r="W22" s="102">
        <f>W21/3.4528</f>
        <v>0.1448100092678406</v>
      </c>
      <c r="X22" s="102">
        <f>X21/3.4528</f>
        <v>0.11584800741427248</v>
      </c>
      <c r="Y22" s="131">
        <f>Y21/3.4528</f>
        <v>0</v>
      </c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</row>
    <row r="23" spans="1:39" s="10" customFormat="1" ht="12" customHeight="1">
      <c r="A23" s="346"/>
      <c r="B23" s="347"/>
      <c r="C23" s="348"/>
      <c r="D23" s="350"/>
      <c r="E23" s="353"/>
      <c r="F23" s="348"/>
      <c r="G23" s="348"/>
      <c r="H23" s="435" t="s">
        <v>159</v>
      </c>
      <c r="I23" s="160" t="s">
        <v>166</v>
      </c>
      <c r="J23" s="55">
        <v>12.8</v>
      </c>
      <c r="K23" s="102">
        <v>12.8</v>
      </c>
      <c r="L23" s="102">
        <v>9.8</v>
      </c>
      <c r="M23" s="132"/>
      <c r="N23" s="97"/>
      <c r="O23" s="102"/>
      <c r="P23" s="102"/>
      <c r="Q23" s="131"/>
      <c r="R23" s="97"/>
      <c r="S23" s="102"/>
      <c r="T23" s="102"/>
      <c r="U23" s="131"/>
      <c r="V23" s="97"/>
      <c r="W23" s="102"/>
      <c r="X23" s="102"/>
      <c r="Y23" s="13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</row>
    <row r="24" spans="1:39" s="10" customFormat="1" ht="12" customHeight="1" thickBot="1">
      <c r="A24" s="346"/>
      <c r="B24" s="347"/>
      <c r="C24" s="348"/>
      <c r="D24" s="350"/>
      <c r="E24" s="353"/>
      <c r="F24" s="315"/>
      <c r="G24" s="315"/>
      <c r="H24" s="436"/>
      <c r="I24" s="161" t="s">
        <v>167</v>
      </c>
      <c r="J24" s="164">
        <f aca="true" t="shared" si="8" ref="J24:U24">J23/3.4528</f>
        <v>3.7071362372567194</v>
      </c>
      <c r="K24" s="162">
        <f t="shared" si="8"/>
        <v>3.7071362372567194</v>
      </c>
      <c r="L24" s="162">
        <f t="shared" si="8"/>
        <v>2.8382761816496758</v>
      </c>
      <c r="M24" s="165">
        <f t="shared" si="8"/>
        <v>0</v>
      </c>
      <c r="N24" s="166">
        <f t="shared" si="8"/>
        <v>0</v>
      </c>
      <c r="O24" s="162">
        <f t="shared" si="8"/>
        <v>0</v>
      </c>
      <c r="P24" s="162">
        <f t="shared" si="8"/>
        <v>0</v>
      </c>
      <c r="Q24" s="163">
        <f t="shared" si="8"/>
        <v>0</v>
      </c>
      <c r="R24" s="166">
        <f t="shared" si="8"/>
        <v>0</v>
      </c>
      <c r="S24" s="162">
        <f t="shared" si="8"/>
        <v>0</v>
      </c>
      <c r="T24" s="162">
        <f t="shared" si="8"/>
        <v>0</v>
      </c>
      <c r="U24" s="163">
        <f t="shared" si="8"/>
        <v>0</v>
      </c>
      <c r="V24" s="166">
        <f>V23/3.4528</f>
        <v>0</v>
      </c>
      <c r="W24" s="162">
        <f>W23/3.4528</f>
        <v>0</v>
      </c>
      <c r="X24" s="162">
        <f>X23/3.4528</f>
        <v>0</v>
      </c>
      <c r="Y24" s="163">
        <f>Y23/3.4528</f>
        <v>0</v>
      </c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</row>
    <row r="25" spans="1:39" s="10" customFormat="1" ht="12" customHeight="1" thickBot="1">
      <c r="A25" s="346"/>
      <c r="B25" s="347"/>
      <c r="C25" s="348"/>
      <c r="D25" s="350"/>
      <c r="E25" s="353"/>
      <c r="F25" s="326" t="s">
        <v>19</v>
      </c>
      <c r="G25" s="327"/>
      <c r="H25" s="328"/>
      <c r="I25" s="146" t="s">
        <v>166</v>
      </c>
      <c r="J25" s="65">
        <f aca="true" t="shared" si="9" ref="J25:U25">J19+J21+J23</f>
        <v>363</v>
      </c>
      <c r="K25" s="66">
        <f t="shared" si="9"/>
        <v>303</v>
      </c>
      <c r="L25" s="66">
        <f t="shared" si="9"/>
        <v>183.00000000000003</v>
      </c>
      <c r="M25" s="80">
        <f t="shared" si="9"/>
        <v>60</v>
      </c>
      <c r="N25" s="65">
        <f t="shared" si="9"/>
        <v>335.95500000000004</v>
      </c>
      <c r="O25" s="66">
        <f t="shared" si="9"/>
        <v>310.07</v>
      </c>
      <c r="P25" s="66">
        <f t="shared" si="9"/>
        <v>178.1642</v>
      </c>
      <c r="Q25" s="67">
        <f t="shared" si="9"/>
        <v>25.55</v>
      </c>
      <c r="R25" s="65">
        <f t="shared" si="9"/>
        <v>266.5</v>
      </c>
      <c r="S25" s="66">
        <f t="shared" si="9"/>
        <v>266.5</v>
      </c>
      <c r="T25" s="66">
        <f t="shared" si="9"/>
        <v>160.4</v>
      </c>
      <c r="U25" s="67">
        <f t="shared" si="9"/>
        <v>0</v>
      </c>
      <c r="V25" s="65">
        <f aca="true" t="shared" si="10" ref="V25:Y26">V19+V21+V23</f>
        <v>266.5</v>
      </c>
      <c r="W25" s="66">
        <f t="shared" si="10"/>
        <v>266.5</v>
      </c>
      <c r="X25" s="66">
        <f t="shared" si="10"/>
        <v>160.4</v>
      </c>
      <c r="Y25" s="67">
        <f t="shared" si="10"/>
        <v>0</v>
      </c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</row>
    <row r="26" spans="1:39" s="10" customFormat="1" ht="12" customHeight="1" thickBot="1">
      <c r="A26" s="346"/>
      <c r="B26" s="347"/>
      <c r="C26" s="348"/>
      <c r="D26" s="350"/>
      <c r="E26" s="353"/>
      <c r="F26" s="329"/>
      <c r="G26" s="330"/>
      <c r="H26" s="331"/>
      <c r="I26" s="147" t="s">
        <v>167</v>
      </c>
      <c r="J26" s="90">
        <f aca="true" t="shared" si="11" ref="J26:U26">J20+J22+J24</f>
        <v>105.13206672845227</v>
      </c>
      <c r="K26" s="85">
        <f t="shared" si="11"/>
        <v>87.7548656163114</v>
      </c>
      <c r="L26" s="85">
        <f t="shared" si="11"/>
        <v>53.00046339202966</v>
      </c>
      <c r="M26" s="144">
        <f t="shared" si="11"/>
        <v>17.37720111214087</v>
      </c>
      <c r="N26" s="90">
        <f t="shared" si="11"/>
        <v>97.273</v>
      </c>
      <c r="O26" s="85">
        <f t="shared" si="11"/>
        <v>89.8</v>
      </c>
      <c r="P26" s="85">
        <f t="shared" si="11"/>
        <v>51.589918906394814</v>
      </c>
      <c r="Q26" s="91">
        <f t="shared" si="11"/>
        <v>7.373</v>
      </c>
      <c r="R26" s="90">
        <f t="shared" si="11"/>
        <v>77.18373493975903</v>
      </c>
      <c r="S26" s="85">
        <f t="shared" si="11"/>
        <v>77.18373493975903</v>
      </c>
      <c r="T26" s="85">
        <f t="shared" si="11"/>
        <v>46.455050973123264</v>
      </c>
      <c r="U26" s="91">
        <f t="shared" si="11"/>
        <v>0</v>
      </c>
      <c r="V26" s="90">
        <f t="shared" si="10"/>
        <v>77.18373493975903</v>
      </c>
      <c r="W26" s="85">
        <f t="shared" si="10"/>
        <v>77.18373493975903</v>
      </c>
      <c r="X26" s="85">
        <f t="shared" si="10"/>
        <v>46.455050973123264</v>
      </c>
      <c r="Y26" s="91">
        <f t="shared" si="10"/>
        <v>0</v>
      </c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</row>
    <row r="27" spans="1:39" s="10" customFormat="1" ht="12" customHeight="1">
      <c r="A27" s="346">
        <v>1</v>
      </c>
      <c r="B27" s="347">
        <v>1</v>
      </c>
      <c r="C27" s="348">
        <v>3</v>
      </c>
      <c r="D27" s="350" t="s">
        <v>22</v>
      </c>
      <c r="E27" s="353" t="s">
        <v>23</v>
      </c>
      <c r="F27" s="332" t="s">
        <v>16</v>
      </c>
      <c r="G27" s="332" t="s">
        <v>79</v>
      </c>
      <c r="H27" s="367" t="s">
        <v>17</v>
      </c>
      <c r="I27" s="134" t="s">
        <v>166</v>
      </c>
      <c r="J27" s="158">
        <f>K27+M27</f>
        <v>535</v>
      </c>
      <c r="K27" s="53">
        <v>435</v>
      </c>
      <c r="L27" s="53">
        <v>246.9</v>
      </c>
      <c r="M27" s="61">
        <v>100</v>
      </c>
      <c r="N27" s="62">
        <v>466.8</v>
      </c>
      <c r="O27" s="53">
        <v>466.8</v>
      </c>
      <c r="P27" s="53">
        <v>279.3</v>
      </c>
      <c r="Q27" s="54">
        <v>0</v>
      </c>
      <c r="R27" s="62">
        <v>390.3</v>
      </c>
      <c r="S27" s="53">
        <v>390.3</v>
      </c>
      <c r="T27" s="53">
        <v>238.4</v>
      </c>
      <c r="U27" s="54">
        <v>0</v>
      </c>
      <c r="V27" s="62">
        <v>390.3</v>
      </c>
      <c r="W27" s="53">
        <v>390.3</v>
      </c>
      <c r="X27" s="53">
        <v>238.4</v>
      </c>
      <c r="Y27" s="54">
        <v>0</v>
      </c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</row>
    <row r="28" spans="1:39" s="10" customFormat="1" ht="12" customHeight="1">
      <c r="A28" s="346"/>
      <c r="B28" s="347"/>
      <c r="C28" s="348"/>
      <c r="D28" s="350"/>
      <c r="E28" s="353"/>
      <c r="F28" s="348"/>
      <c r="G28" s="348"/>
      <c r="H28" s="368"/>
      <c r="I28" s="160" t="s">
        <v>167</v>
      </c>
      <c r="J28" s="55">
        <f aca="true" t="shared" si="12" ref="J28:U28">J27/3.4528</f>
        <v>154.94670991658944</v>
      </c>
      <c r="K28" s="102">
        <f t="shared" si="12"/>
        <v>125.98470806302132</v>
      </c>
      <c r="L28" s="102">
        <f t="shared" si="12"/>
        <v>71.50718257645968</v>
      </c>
      <c r="M28" s="132">
        <f t="shared" si="12"/>
        <v>28.96200185356812</v>
      </c>
      <c r="N28" s="97">
        <v>135.161</v>
      </c>
      <c r="O28" s="102">
        <v>135.2</v>
      </c>
      <c r="P28" s="102">
        <v>80.94</v>
      </c>
      <c r="Q28" s="131">
        <f t="shared" si="12"/>
        <v>0</v>
      </c>
      <c r="R28" s="97">
        <f t="shared" si="12"/>
        <v>113.03869323447637</v>
      </c>
      <c r="S28" s="102">
        <f t="shared" si="12"/>
        <v>113.03869323447637</v>
      </c>
      <c r="T28" s="102">
        <f t="shared" si="12"/>
        <v>69.0454124189064</v>
      </c>
      <c r="U28" s="131">
        <f t="shared" si="12"/>
        <v>0</v>
      </c>
      <c r="V28" s="97">
        <f>V27/3.4528</f>
        <v>113.03869323447637</v>
      </c>
      <c r="W28" s="102">
        <f>W27/3.4528</f>
        <v>113.03869323447637</v>
      </c>
      <c r="X28" s="102">
        <f>X27/3.4528</f>
        <v>69.0454124189064</v>
      </c>
      <c r="Y28" s="131">
        <f>Y27/3.4528</f>
        <v>0</v>
      </c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</row>
    <row r="29" spans="1:39" s="10" customFormat="1" ht="12" customHeight="1">
      <c r="A29" s="346"/>
      <c r="B29" s="347"/>
      <c r="C29" s="348"/>
      <c r="D29" s="350"/>
      <c r="E29" s="353"/>
      <c r="F29" s="348"/>
      <c r="G29" s="348"/>
      <c r="H29" s="368" t="s">
        <v>18</v>
      </c>
      <c r="I29" s="135" t="s">
        <v>166</v>
      </c>
      <c r="J29" s="55">
        <f>K29+M29</f>
        <v>6</v>
      </c>
      <c r="K29" s="12">
        <v>6</v>
      </c>
      <c r="L29" s="12"/>
      <c r="M29" s="118"/>
      <c r="N29" s="97">
        <v>4.833</v>
      </c>
      <c r="O29" s="12">
        <v>4.8</v>
      </c>
      <c r="P29" s="12"/>
      <c r="Q29" s="13"/>
      <c r="R29" s="97">
        <v>2</v>
      </c>
      <c r="S29" s="12">
        <v>2</v>
      </c>
      <c r="T29" s="12"/>
      <c r="U29" s="13"/>
      <c r="V29" s="97">
        <v>2</v>
      </c>
      <c r="W29" s="12">
        <v>2</v>
      </c>
      <c r="X29" s="12"/>
      <c r="Y29" s="13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</row>
    <row r="30" spans="1:39" s="10" customFormat="1" ht="12" customHeight="1">
      <c r="A30" s="346"/>
      <c r="B30" s="347"/>
      <c r="C30" s="348"/>
      <c r="D30" s="350"/>
      <c r="E30" s="353"/>
      <c r="F30" s="348"/>
      <c r="G30" s="348"/>
      <c r="H30" s="368"/>
      <c r="I30" s="160" t="s">
        <v>167</v>
      </c>
      <c r="J30" s="55">
        <f aca="true" t="shared" si="13" ref="J30:U30">J29/3.4528</f>
        <v>1.7377201112140872</v>
      </c>
      <c r="K30" s="102">
        <f t="shared" si="13"/>
        <v>1.7377201112140872</v>
      </c>
      <c r="L30" s="102">
        <f t="shared" si="13"/>
        <v>0</v>
      </c>
      <c r="M30" s="132">
        <f t="shared" si="13"/>
        <v>0</v>
      </c>
      <c r="N30" s="97">
        <v>1.4</v>
      </c>
      <c r="O30" s="102">
        <v>1.4</v>
      </c>
      <c r="P30" s="102">
        <f t="shared" si="13"/>
        <v>0</v>
      </c>
      <c r="Q30" s="131">
        <f t="shared" si="13"/>
        <v>0</v>
      </c>
      <c r="R30" s="97">
        <f t="shared" si="13"/>
        <v>0.5792400370713624</v>
      </c>
      <c r="S30" s="102">
        <f t="shared" si="13"/>
        <v>0.5792400370713624</v>
      </c>
      <c r="T30" s="102">
        <f t="shared" si="13"/>
        <v>0</v>
      </c>
      <c r="U30" s="131">
        <f t="shared" si="13"/>
        <v>0</v>
      </c>
      <c r="V30" s="97">
        <f>V29/3.4528</f>
        <v>0.5792400370713624</v>
      </c>
      <c r="W30" s="102">
        <f>W29/3.4528</f>
        <v>0.5792400370713624</v>
      </c>
      <c r="X30" s="102">
        <f>X29/3.4528</f>
        <v>0</v>
      </c>
      <c r="Y30" s="131">
        <f>Y29/3.4528</f>
        <v>0</v>
      </c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</row>
    <row r="31" spans="1:39" s="10" customFormat="1" ht="12" customHeight="1">
      <c r="A31" s="346"/>
      <c r="B31" s="347"/>
      <c r="C31" s="348"/>
      <c r="D31" s="350"/>
      <c r="E31" s="353"/>
      <c r="F31" s="348"/>
      <c r="G31" s="348"/>
      <c r="H31" s="435" t="s">
        <v>159</v>
      </c>
      <c r="I31" s="160" t="s">
        <v>166</v>
      </c>
      <c r="J31" s="55">
        <v>20.9</v>
      </c>
      <c r="K31" s="102">
        <v>20.9</v>
      </c>
      <c r="L31" s="102">
        <v>16</v>
      </c>
      <c r="M31" s="132"/>
      <c r="N31" s="97"/>
      <c r="O31" s="102"/>
      <c r="P31" s="102"/>
      <c r="Q31" s="131"/>
      <c r="R31" s="97"/>
      <c r="S31" s="102"/>
      <c r="T31" s="102"/>
      <c r="U31" s="131"/>
      <c r="V31" s="97"/>
      <c r="W31" s="102"/>
      <c r="X31" s="102"/>
      <c r="Y31" s="13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</row>
    <row r="32" spans="1:39" s="10" customFormat="1" ht="12" customHeight="1" thickBot="1">
      <c r="A32" s="346"/>
      <c r="B32" s="347"/>
      <c r="C32" s="348"/>
      <c r="D32" s="350"/>
      <c r="E32" s="353"/>
      <c r="F32" s="315"/>
      <c r="G32" s="315"/>
      <c r="H32" s="436"/>
      <c r="I32" s="161" t="s">
        <v>167</v>
      </c>
      <c r="J32" s="164">
        <f aca="true" t="shared" si="14" ref="J32:U32">J31/3.4528</f>
        <v>6.053058387395737</v>
      </c>
      <c r="K32" s="162">
        <f t="shared" si="14"/>
        <v>6.053058387395737</v>
      </c>
      <c r="L32" s="162">
        <f t="shared" si="14"/>
        <v>4.633920296570899</v>
      </c>
      <c r="M32" s="165">
        <f t="shared" si="14"/>
        <v>0</v>
      </c>
      <c r="N32" s="166">
        <f t="shared" si="14"/>
        <v>0</v>
      </c>
      <c r="O32" s="162">
        <f t="shared" si="14"/>
        <v>0</v>
      </c>
      <c r="P32" s="162">
        <f t="shared" si="14"/>
        <v>0</v>
      </c>
      <c r="Q32" s="163">
        <f t="shared" si="14"/>
        <v>0</v>
      </c>
      <c r="R32" s="166">
        <f t="shared" si="14"/>
        <v>0</v>
      </c>
      <c r="S32" s="162">
        <f t="shared" si="14"/>
        <v>0</v>
      </c>
      <c r="T32" s="162">
        <f t="shared" si="14"/>
        <v>0</v>
      </c>
      <c r="U32" s="163">
        <f t="shared" si="14"/>
        <v>0</v>
      </c>
      <c r="V32" s="166">
        <f>V31/3.4528</f>
        <v>0</v>
      </c>
      <c r="W32" s="162">
        <f>W31/3.4528</f>
        <v>0</v>
      </c>
      <c r="X32" s="162">
        <f>X31/3.4528</f>
        <v>0</v>
      </c>
      <c r="Y32" s="163">
        <f>Y31/3.4528</f>
        <v>0</v>
      </c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</row>
    <row r="33" spans="1:39" s="10" customFormat="1" ht="12" customHeight="1" thickBot="1">
      <c r="A33" s="346"/>
      <c r="B33" s="347"/>
      <c r="C33" s="348"/>
      <c r="D33" s="350"/>
      <c r="E33" s="353"/>
      <c r="F33" s="326" t="s">
        <v>19</v>
      </c>
      <c r="G33" s="327"/>
      <c r="H33" s="328"/>
      <c r="I33" s="146" t="s">
        <v>166</v>
      </c>
      <c r="J33" s="65">
        <f aca="true" t="shared" si="15" ref="J33:U33">J27+J29+J31</f>
        <v>561.9</v>
      </c>
      <c r="K33" s="66">
        <f t="shared" si="15"/>
        <v>461.9</v>
      </c>
      <c r="L33" s="66">
        <f t="shared" si="15"/>
        <v>262.9</v>
      </c>
      <c r="M33" s="80">
        <f t="shared" si="15"/>
        <v>100</v>
      </c>
      <c r="N33" s="65">
        <f t="shared" si="15"/>
        <v>471.63300000000004</v>
      </c>
      <c r="O33" s="66">
        <f t="shared" si="15"/>
        <v>471.6</v>
      </c>
      <c r="P33" s="66">
        <f t="shared" si="15"/>
        <v>279.3</v>
      </c>
      <c r="Q33" s="67">
        <f t="shared" si="15"/>
        <v>0</v>
      </c>
      <c r="R33" s="65">
        <f t="shared" si="15"/>
        <v>392.3</v>
      </c>
      <c r="S33" s="66">
        <f t="shared" si="15"/>
        <v>392.3</v>
      </c>
      <c r="T33" s="66">
        <f t="shared" si="15"/>
        <v>238.4</v>
      </c>
      <c r="U33" s="67">
        <f t="shared" si="15"/>
        <v>0</v>
      </c>
      <c r="V33" s="65">
        <f aca="true" t="shared" si="16" ref="V33:Y34">V27+V29+V31</f>
        <v>392.3</v>
      </c>
      <c r="W33" s="66">
        <f t="shared" si="16"/>
        <v>392.3</v>
      </c>
      <c r="X33" s="66">
        <f t="shared" si="16"/>
        <v>238.4</v>
      </c>
      <c r="Y33" s="67">
        <f t="shared" si="16"/>
        <v>0</v>
      </c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</row>
    <row r="34" spans="1:39" s="10" customFormat="1" ht="12" customHeight="1" thickBot="1">
      <c r="A34" s="346"/>
      <c r="B34" s="347"/>
      <c r="C34" s="348"/>
      <c r="D34" s="350"/>
      <c r="E34" s="353"/>
      <c r="F34" s="329"/>
      <c r="G34" s="330"/>
      <c r="H34" s="331"/>
      <c r="I34" s="147" t="s">
        <v>167</v>
      </c>
      <c r="J34" s="90">
        <f aca="true" t="shared" si="17" ref="J34:U34">J28+J30+J32</f>
        <v>162.73748841519927</v>
      </c>
      <c r="K34" s="85">
        <f t="shared" si="17"/>
        <v>133.77548656163114</v>
      </c>
      <c r="L34" s="85">
        <f t="shared" si="17"/>
        <v>76.14110287303058</v>
      </c>
      <c r="M34" s="144">
        <f t="shared" si="17"/>
        <v>28.96200185356812</v>
      </c>
      <c r="N34" s="90">
        <f t="shared" si="17"/>
        <v>136.561</v>
      </c>
      <c r="O34" s="85">
        <f t="shared" si="17"/>
        <v>136.6</v>
      </c>
      <c r="P34" s="85">
        <f t="shared" si="17"/>
        <v>80.94</v>
      </c>
      <c r="Q34" s="91">
        <f t="shared" si="17"/>
        <v>0</v>
      </c>
      <c r="R34" s="90">
        <f t="shared" si="17"/>
        <v>113.61793327154773</v>
      </c>
      <c r="S34" s="85">
        <f t="shared" si="17"/>
        <v>113.61793327154773</v>
      </c>
      <c r="T34" s="85">
        <f t="shared" si="17"/>
        <v>69.0454124189064</v>
      </c>
      <c r="U34" s="91">
        <f t="shared" si="17"/>
        <v>0</v>
      </c>
      <c r="V34" s="90">
        <f t="shared" si="16"/>
        <v>113.61793327154773</v>
      </c>
      <c r="W34" s="85">
        <f t="shared" si="16"/>
        <v>113.61793327154773</v>
      </c>
      <c r="X34" s="85">
        <f t="shared" si="16"/>
        <v>69.0454124189064</v>
      </c>
      <c r="Y34" s="91">
        <f t="shared" si="16"/>
        <v>0</v>
      </c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</row>
    <row r="35" spans="1:39" s="10" customFormat="1" ht="12" customHeight="1">
      <c r="A35" s="346">
        <v>1</v>
      </c>
      <c r="B35" s="347">
        <v>1</v>
      </c>
      <c r="C35" s="348">
        <v>4</v>
      </c>
      <c r="D35" s="350" t="s">
        <v>24</v>
      </c>
      <c r="E35" s="353" t="s">
        <v>25</v>
      </c>
      <c r="F35" s="332" t="s">
        <v>16</v>
      </c>
      <c r="G35" s="332" t="s">
        <v>80</v>
      </c>
      <c r="H35" s="367" t="s">
        <v>17</v>
      </c>
      <c r="I35" s="134" t="s">
        <v>166</v>
      </c>
      <c r="J35" s="158">
        <f>K35+M35</f>
        <v>499.8</v>
      </c>
      <c r="K35" s="53">
        <v>471.8</v>
      </c>
      <c r="L35" s="53">
        <v>290.9</v>
      </c>
      <c r="M35" s="61">
        <v>28</v>
      </c>
      <c r="N35" s="62">
        <v>563.5</v>
      </c>
      <c r="O35" s="53">
        <v>563.5</v>
      </c>
      <c r="P35" s="53">
        <v>358.745</v>
      </c>
      <c r="Q35" s="54">
        <v>0</v>
      </c>
      <c r="R35" s="62">
        <v>461.9</v>
      </c>
      <c r="S35" s="53">
        <v>461.9</v>
      </c>
      <c r="T35" s="53">
        <v>286.5</v>
      </c>
      <c r="U35" s="54">
        <v>0</v>
      </c>
      <c r="V35" s="62">
        <v>461.9</v>
      </c>
      <c r="W35" s="53">
        <v>461.9</v>
      </c>
      <c r="X35" s="53">
        <v>286.5</v>
      </c>
      <c r="Y35" s="54">
        <v>0</v>
      </c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</row>
    <row r="36" spans="1:39" s="10" customFormat="1" ht="12" customHeight="1">
      <c r="A36" s="346"/>
      <c r="B36" s="347"/>
      <c r="C36" s="348"/>
      <c r="D36" s="350"/>
      <c r="E36" s="353"/>
      <c r="F36" s="348"/>
      <c r="G36" s="348"/>
      <c r="H36" s="368"/>
      <c r="I36" s="160" t="s">
        <v>167</v>
      </c>
      <c r="J36" s="55">
        <f aca="true" t="shared" si="18" ref="J36:U36">J35/3.4528</f>
        <v>144.75208526413346</v>
      </c>
      <c r="K36" s="102">
        <f t="shared" si="18"/>
        <v>136.6427247451344</v>
      </c>
      <c r="L36" s="102">
        <f t="shared" si="18"/>
        <v>84.25046339202966</v>
      </c>
      <c r="M36" s="132">
        <f t="shared" si="18"/>
        <v>8.109360518999074</v>
      </c>
      <c r="N36" s="97">
        <v>163.233</v>
      </c>
      <c r="O36" s="102">
        <v>163.2</v>
      </c>
      <c r="P36" s="102">
        <v>103.85</v>
      </c>
      <c r="Q36" s="131">
        <f t="shared" si="18"/>
        <v>0</v>
      </c>
      <c r="R36" s="97">
        <f t="shared" si="18"/>
        <v>133.77548656163114</v>
      </c>
      <c r="S36" s="102">
        <f t="shared" si="18"/>
        <v>133.77548656163114</v>
      </c>
      <c r="T36" s="102">
        <f t="shared" si="18"/>
        <v>82.97613531047266</v>
      </c>
      <c r="U36" s="131">
        <f t="shared" si="18"/>
        <v>0</v>
      </c>
      <c r="V36" s="97">
        <f>V35/3.4528</f>
        <v>133.77548656163114</v>
      </c>
      <c r="W36" s="102">
        <f>W35/3.4528</f>
        <v>133.77548656163114</v>
      </c>
      <c r="X36" s="102">
        <f>X35/3.4528</f>
        <v>82.97613531047266</v>
      </c>
      <c r="Y36" s="131">
        <f>Y35/3.4528</f>
        <v>0</v>
      </c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</row>
    <row r="37" spans="1:39" s="10" customFormat="1" ht="12" customHeight="1">
      <c r="A37" s="346"/>
      <c r="B37" s="347"/>
      <c r="C37" s="348"/>
      <c r="D37" s="350"/>
      <c r="E37" s="353"/>
      <c r="F37" s="348"/>
      <c r="G37" s="348"/>
      <c r="H37" s="368" t="s">
        <v>18</v>
      </c>
      <c r="I37" s="135" t="s">
        <v>166</v>
      </c>
      <c r="J37" s="55">
        <f>K37+M37</f>
        <v>10</v>
      </c>
      <c r="K37" s="12">
        <v>10</v>
      </c>
      <c r="L37" s="12"/>
      <c r="M37" s="118"/>
      <c r="N37" s="97">
        <v>5.2</v>
      </c>
      <c r="O37" s="12">
        <v>5.2</v>
      </c>
      <c r="P37" s="12"/>
      <c r="Q37" s="13"/>
      <c r="R37" s="97">
        <v>4</v>
      </c>
      <c r="S37" s="12">
        <v>4</v>
      </c>
      <c r="T37" s="12"/>
      <c r="U37" s="13"/>
      <c r="V37" s="97">
        <v>4</v>
      </c>
      <c r="W37" s="12">
        <v>4</v>
      </c>
      <c r="X37" s="12"/>
      <c r="Y37" s="13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</row>
    <row r="38" spans="1:39" s="10" customFormat="1" ht="12" customHeight="1">
      <c r="A38" s="346"/>
      <c r="B38" s="347"/>
      <c r="C38" s="348"/>
      <c r="D38" s="350"/>
      <c r="E38" s="353"/>
      <c r="F38" s="348"/>
      <c r="G38" s="348"/>
      <c r="H38" s="368"/>
      <c r="I38" s="160" t="s">
        <v>167</v>
      </c>
      <c r="J38" s="55">
        <f aca="true" t="shared" si="19" ref="J38:U38">J37/3.4528</f>
        <v>2.896200185356812</v>
      </c>
      <c r="K38" s="102">
        <f t="shared" si="19"/>
        <v>2.896200185356812</v>
      </c>
      <c r="L38" s="102">
        <f t="shared" si="19"/>
        <v>0</v>
      </c>
      <c r="M38" s="132">
        <f t="shared" si="19"/>
        <v>0</v>
      </c>
      <c r="N38" s="97">
        <v>1.5</v>
      </c>
      <c r="O38" s="102">
        <v>1.5</v>
      </c>
      <c r="P38" s="102">
        <f t="shared" si="19"/>
        <v>0</v>
      </c>
      <c r="Q38" s="131">
        <f t="shared" si="19"/>
        <v>0</v>
      </c>
      <c r="R38" s="97">
        <f t="shared" si="19"/>
        <v>1.1584800741427248</v>
      </c>
      <c r="S38" s="102">
        <f t="shared" si="19"/>
        <v>1.1584800741427248</v>
      </c>
      <c r="T38" s="102">
        <f t="shared" si="19"/>
        <v>0</v>
      </c>
      <c r="U38" s="131">
        <f t="shared" si="19"/>
        <v>0</v>
      </c>
      <c r="V38" s="97">
        <f>V37/3.4528</f>
        <v>1.1584800741427248</v>
      </c>
      <c r="W38" s="102">
        <f>W37/3.4528</f>
        <v>1.1584800741427248</v>
      </c>
      <c r="X38" s="102">
        <f>X37/3.4528</f>
        <v>0</v>
      </c>
      <c r="Y38" s="131">
        <f>Y37/3.4528</f>
        <v>0</v>
      </c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</row>
    <row r="39" spans="1:39" s="10" customFormat="1" ht="12" customHeight="1">
      <c r="A39" s="346"/>
      <c r="B39" s="347"/>
      <c r="C39" s="348"/>
      <c r="D39" s="350"/>
      <c r="E39" s="353"/>
      <c r="F39" s="348"/>
      <c r="G39" s="348"/>
      <c r="H39" s="435" t="s">
        <v>159</v>
      </c>
      <c r="I39" s="160" t="s">
        <v>166</v>
      </c>
      <c r="J39" s="55">
        <v>21.3</v>
      </c>
      <c r="K39" s="102">
        <v>21.3</v>
      </c>
      <c r="L39" s="102">
        <v>16.3</v>
      </c>
      <c r="M39" s="132"/>
      <c r="N39" s="97"/>
      <c r="O39" s="102"/>
      <c r="P39" s="102"/>
      <c r="Q39" s="131"/>
      <c r="R39" s="97"/>
      <c r="S39" s="102"/>
      <c r="T39" s="102"/>
      <c r="U39" s="131"/>
      <c r="V39" s="97"/>
      <c r="W39" s="102"/>
      <c r="X39" s="102"/>
      <c r="Y39" s="13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</row>
    <row r="40" spans="1:39" s="10" customFormat="1" ht="12" customHeight="1" thickBot="1">
      <c r="A40" s="346"/>
      <c r="B40" s="347"/>
      <c r="C40" s="348"/>
      <c r="D40" s="350"/>
      <c r="E40" s="353"/>
      <c r="F40" s="315"/>
      <c r="G40" s="315"/>
      <c r="H40" s="436"/>
      <c r="I40" s="161" t="s">
        <v>167</v>
      </c>
      <c r="J40" s="164">
        <f aca="true" t="shared" si="20" ref="J40:U40">J39/3.4528</f>
        <v>6.168906394810009</v>
      </c>
      <c r="K40" s="162">
        <f t="shared" si="20"/>
        <v>6.168906394810009</v>
      </c>
      <c r="L40" s="162">
        <f t="shared" si="20"/>
        <v>4.720806302131604</v>
      </c>
      <c r="M40" s="165">
        <f t="shared" si="20"/>
        <v>0</v>
      </c>
      <c r="N40" s="166">
        <f t="shared" si="20"/>
        <v>0</v>
      </c>
      <c r="O40" s="162">
        <f t="shared" si="20"/>
        <v>0</v>
      </c>
      <c r="P40" s="162">
        <f t="shared" si="20"/>
        <v>0</v>
      </c>
      <c r="Q40" s="163">
        <f t="shared" si="20"/>
        <v>0</v>
      </c>
      <c r="R40" s="166">
        <f t="shared" si="20"/>
        <v>0</v>
      </c>
      <c r="S40" s="162">
        <f t="shared" si="20"/>
        <v>0</v>
      </c>
      <c r="T40" s="162">
        <f t="shared" si="20"/>
        <v>0</v>
      </c>
      <c r="U40" s="163">
        <f t="shared" si="20"/>
        <v>0</v>
      </c>
      <c r="V40" s="166">
        <f>V39/3.4528</f>
        <v>0</v>
      </c>
      <c r="W40" s="162">
        <f>W39/3.4528</f>
        <v>0</v>
      </c>
      <c r="X40" s="162">
        <f>X39/3.4528</f>
        <v>0</v>
      </c>
      <c r="Y40" s="163">
        <f>Y39/3.4528</f>
        <v>0</v>
      </c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</row>
    <row r="41" spans="1:39" s="10" customFormat="1" ht="12" customHeight="1" thickBot="1">
      <c r="A41" s="346"/>
      <c r="B41" s="347"/>
      <c r="C41" s="348"/>
      <c r="D41" s="350"/>
      <c r="E41" s="353"/>
      <c r="F41" s="326" t="s">
        <v>19</v>
      </c>
      <c r="G41" s="327"/>
      <c r="H41" s="328"/>
      <c r="I41" s="146" t="s">
        <v>166</v>
      </c>
      <c r="J41" s="65">
        <f aca="true" t="shared" si="21" ref="J41:U41">J35+J37+J39</f>
        <v>531.1</v>
      </c>
      <c r="K41" s="66">
        <f t="shared" si="21"/>
        <v>503.1</v>
      </c>
      <c r="L41" s="66">
        <f t="shared" si="21"/>
        <v>307.2</v>
      </c>
      <c r="M41" s="80">
        <f t="shared" si="21"/>
        <v>28</v>
      </c>
      <c r="N41" s="65">
        <f t="shared" si="21"/>
        <v>568.7</v>
      </c>
      <c r="O41" s="66">
        <f t="shared" si="21"/>
        <v>568.7</v>
      </c>
      <c r="P41" s="66">
        <f t="shared" si="21"/>
        <v>358.745</v>
      </c>
      <c r="Q41" s="67">
        <f t="shared" si="21"/>
        <v>0</v>
      </c>
      <c r="R41" s="65">
        <f t="shared" si="21"/>
        <v>465.9</v>
      </c>
      <c r="S41" s="66">
        <f t="shared" si="21"/>
        <v>465.9</v>
      </c>
      <c r="T41" s="66">
        <f t="shared" si="21"/>
        <v>286.5</v>
      </c>
      <c r="U41" s="67">
        <f t="shared" si="21"/>
        <v>0</v>
      </c>
      <c r="V41" s="65">
        <f aca="true" t="shared" si="22" ref="V41:Y42">V35+V37+V39</f>
        <v>465.9</v>
      </c>
      <c r="W41" s="66">
        <f t="shared" si="22"/>
        <v>465.9</v>
      </c>
      <c r="X41" s="66">
        <f t="shared" si="22"/>
        <v>286.5</v>
      </c>
      <c r="Y41" s="67">
        <f t="shared" si="22"/>
        <v>0</v>
      </c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</row>
    <row r="42" spans="1:39" s="10" customFormat="1" ht="12" customHeight="1" thickBot="1">
      <c r="A42" s="346"/>
      <c r="B42" s="347"/>
      <c r="C42" s="348"/>
      <c r="D42" s="350"/>
      <c r="E42" s="353"/>
      <c r="F42" s="329"/>
      <c r="G42" s="330"/>
      <c r="H42" s="331"/>
      <c r="I42" s="147" t="s">
        <v>167</v>
      </c>
      <c r="J42" s="90">
        <f aca="true" t="shared" si="23" ref="J42:U42">J36+J38+J40</f>
        <v>153.81719184430028</v>
      </c>
      <c r="K42" s="85">
        <f t="shared" si="23"/>
        <v>145.7078313253012</v>
      </c>
      <c r="L42" s="85">
        <f t="shared" si="23"/>
        <v>88.97126969416126</v>
      </c>
      <c r="M42" s="144">
        <f t="shared" si="23"/>
        <v>8.109360518999074</v>
      </c>
      <c r="N42" s="90">
        <f t="shared" si="23"/>
        <v>164.733</v>
      </c>
      <c r="O42" s="85">
        <f t="shared" si="23"/>
        <v>164.7</v>
      </c>
      <c r="P42" s="85">
        <f t="shared" si="23"/>
        <v>103.85</v>
      </c>
      <c r="Q42" s="91">
        <f t="shared" si="23"/>
        <v>0</v>
      </c>
      <c r="R42" s="90">
        <f t="shared" si="23"/>
        <v>134.93396663577386</v>
      </c>
      <c r="S42" s="85">
        <f t="shared" si="23"/>
        <v>134.93396663577386</v>
      </c>
      <c r="T42" s="85">
        <f t="shared" si="23"/>
        <v>82.97613531047266</v>
      </c>
      <c r="U42" s="91">
        <f t="shared" si="23"/>
        <v>0</v>
      </c>
      <c r="V42" s="90">
        <f t="shared" si="22"/>
        <v>134.93396663577386</v>
      </c>
      <c r="W42" s="85">
        <f t="shared" si="22"/>
        <v>134.93396663577386</v>
      </c>
      <c r="X42" s="85">
        <f t="shared" si="22"/>
        <v>82.97613531047266</v>
      </c>
      <c r="Y42" s="91">
        <f t="shared" si="22"/>
        <v>0</v>
      </c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</row>
    <row r="43" spans="1:39" s="10" customFormat="1" ht="12" customHeight="1">
      <c r="A43" s="346">
        <v>1</v>
      </c>
      <c r="B43" s="347">
        <v>1</v>
      </c>
      <c r="C43" s="348">
        <v>5</v>
      </c>
      <c r="D43" s="350" t="s">
        <v>26</v>
      </c>
      <c r="E43" s="353" t="s">
        <v>27</v>
      </c>
      <c r="F43" s="332" t="s">
        <v>16</v>
      </c>
      <c r="G43" s="332" t="s">
        <v>81</v>
      </c>
      <c r="H43" s="367" t="s">
        <v>17</v>
      </c>
      <c r="I43" s="134" t="s">
        <v>166</v>
      </c>
      <c r="J43" s="158">
        <f>K43+M43</f>
        <v>387.3</v>
      </c>
      <c r="K43" s="53">
        <v>384.3</v>
      </c>
      <c r="L43" s="53">
        <v>224.4</v>
      </c>
      <c r="M43" s="61">
        <v>3</v>
      </c>
      <c r="N43" s="62">
        <v>409.5</v>
      </c>
      <c r="O43" s="53">
        <v>409.5</v>
      </c>
      <c r="P43" s="53">
        <v>235.82</v>
      </c>
      <c r="Q43" s="54">
        <v>0</v>
      </c>
      <c r="R43" s="62">
        <f>SUM(U43,S43)</f>
        <v>368.3</v>
      </c>
      <c r="S43" s="53">
        <v>368.3</v>
      </c>
      <c r="T43" s="53">
        <v>197.9</v>
      </c>
      <c r="U43" s="54">
        <v>0</v>
      </c>
      <c r="V43" s="62">
        <f>SUM(Y43,W43)</f>
        <v>368.3</v>
      </c>
      <c r="W43" s="53">
        <v>368.3</v>
      </c>
      <c r="X43" s="53">
        <v>197.9</v>
      </c>
      <c r="Y43" s="54">
        <v>0</v>
      </c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</row>
    <row r="44" spans="1:39" s="10" customFormat="1" ht="12" customHeight="1">
      <c r="A44" s="346"/>
      <c r="B44" s="347"/>
      <c r="C44" s="348"/>
      <c r="D44" s="350"/>
      <c r="E44" s="353"/>
      <c r="F44" s="348"/>
      <c r="G44" s="348"/>
      <c r="H44" s="368"/>
      <c r="I44" s="160" t="s">
        <v>167</v>
      </c>
      <c r="J44" s="55">
        <f aca="true" t="shared" si="24" ref="J44:U44">J43/3.4528</f>
        <v>112.16983317886933</v>
      </c>
      <c r="K44" s="102">
        <f t="shared" si="24"/>
        <v>111.30097312326228</v>
      </c>
      <c r="L44" s="102">
        <f t="shared" si="24"/>
        <v>64.99073215940686</v>
      </c>
      <c r="M44" s="132">
        <f t="shared" si="24"/>
        <v>0.8688600556070436</v>
      </c>
      <c r="N44" s="97">
        <v>118.636</v>
      </c>
      <c r="O44" s="102">
        <v>118.6</v>
      </c>
      <c r="P44" s="102">
        <v>68.29</v>
      </c>
      <c r="Q44" s="131">
        <f t="shared" si="24"/>
        <v>0</v>
      </c>
      <c r="R44" s="97">
        <f t="shared" si="24"/>
        <v>106.66705282669139</v>
      </c>
      <c r="S44" s="102">
        <f t="shared" si="24"/>
        <v>106.66705282669139</v>
      </c>
      <c r="T44" s="102">
        <f t="shared" si="24"/>
        <v>57.31580166821131</v>
      </c>
      <c r="U44" s="131">
        <f t="shared" si="24"/>
        <v>0</v>
      </c>
      <c r="V44" s="97">
        <f>V43/3.4528</f>
        <v>106.66705282669139</v>
      </c>
      <c r="W44" s="102">
        <f>W43/3.4528</f>
        <v>106.66705282669139</v>
      </c>
      <c r="X44" s="102">
        <f>X43/3.4528</f>
        <v>57.31580166821131</v>
      </c>
      <c r="Y44" s="131">
        <f>Y43/3.4528</f>
        <v>0</v>
      </c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</row>
    <row r="45" spans="1:39" s="10" customFormat="1" ht="12" customHeight="1">
      <c r="A45" s="346"/>
      <c r="B45" s="347"/>
      <c r="C45" s="348"/>
      <c r="D45" s="350"/>
      <c r="E45" s="353"/>
      <c r="F45" s="348"/>
      <c r="G45" s="348"/>
      <c r="H45" s="368" t="s">
        <v>18</v>
      </c>
      <c r="I45" s="135" t="s">
        <v>166</v>
      </c>
      <c r="J45" s="55">
        <v>4.5</v>
      </c>
      <c r="K45" s="12">
        <v>4.5</v>
      </c>
      <c r="L45" s="12"/>
      <c r="M45" s="118">
        <v>0</v>
      </c>
      <c r="N45" s="97">
        <v>5.9</v>
      </c>
      <c r="O45" s="12">
        <v>5.9</v>
      </c>
      <c r="P45" s="12"/>
      <c r="Q45" s="13">
        <v>0</v>
      </c>
      <c r="R45" s="97">
        <v>4.5</v>
      </c>
      <c r="S45" s="12">
        <v>4.5</v>
      </c>
      <c r="T45" s="12"/>
      <c r="U45" s="13">
        <v>0</v>
      </c>
      <c r="V45" s="97">
        <v>4.5</v>
      </c>
      <c r="W45" s="12">
        <v>4.5</v>
      </c>
      <c r="X45" s="12"/>
      <c r="Y45" s="13">
        <v>0</v>
      </c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</row>
    <row r="46" spans="1:39" s="10" customFormat="1" ht="12" customHeight="1">
      <c r="A46" s="346"/>
      <c r="B46" s="347"/>
      <c r="C46" s="348"/>
      <c r="D46" s="350"/>
      <c r="E46" s="353"/>
      <c r="F46" s="348"/>
      <c r="G46" s="348"/>
      <c r="H46" s="368"/>
      <c r="I46" s="160" t="s">
        <v>167</v>
      </c>
      <c r="J46" s="55">
        <f aca="true" t="shared" si="25" ref="J46:U46">J45/3.4528</f>
        <v>1.3032900834105654</v>
      </c>
      <c r="K46" s="102">
        <f t="shared" si="25"/>
        <v>1.3032900834105654</v>
      </c>
      <c r="L46" s="102">
        <f t="shared" si="25"/>
        <v>0</v>
      </c>
      <c r="M46" s="132">
        <f t="shared" si="25"/>
        <v>0</v>
      </c>
      <c r="N46" s="97">
        <v>1.74</v>
      </c>
      <c r="O46" s="102">
        <v>1.7</v>
      </c>
      <c r="P46" s="102">
        <f t="shared" si="25"/>
        <v>0</v>
      </c>
      <c r="Q46" s="131">
        <f t="shared" si="25"/>
        <v>0</v>
      </c>
      <c r="R46" s="97">
        <f t="shared" si="25"/>
        <v>1.3032900834105654</v>
      </c>
      <c r="S46" s="102">
        <f t="shared" si="25"/>
        <v>1.3032900834105654</v>
      </c>
      <c r="T46" s="102">
        <f t="shared" si="25"/>
        <v>0</v>
      </c>
      <c r="U46" s="131">
        <f t="shared" si="25"/>
        <v>0</v>
      </c>
      <c r="V46" s="97">
        <f>V45/3.4528</f>
        <v>1.3032900834105654</v>
      </c>
      <c r="W46" s="102">
        <f>W45/3.4528</f>
        <v>1.3032900834105654</v>
      </c>
      <c r="X46" s="102">
        <f>X45/3.4528</f>
        <v>0</v>
      </c>
      <c r="Y46" s="131">
        <f>Y45/3.4528</f>
        <v>0</v>
      </c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</row>
    <row r="47" spans="1:39" s="10" customFormat="1" ht="12" customHeight="1">
      <c r="A47" s="346"/>
      <c r="B47" s="347"/>
      <c r="C47" s="348"/>
      <c r="D47" s="350"/>
      <c r="E47" s="353"/>
      <c r="F47" s="348"/>
      <c r="G47" s="348"/>
      <c r="H47" s="435" t="s">
        <v>159</v>
      </c>
      <c r="I47" s="160" t="s">
        <v>166</v>
      </c>
      <c r="J47" s="55">
        <v>16.9</v>
      </c>
      <c r="K47" s="102">
        <v>16.9</v>
      </c>
      <c r="L47" s="102">
        <v>13</v>
      </c>
      <c r="M47" s="132"/>
      <c r="N47" s="97"/>
      <c r="O47" s="102"/>
      <c r="P47" s="102"/>
      <c r="Q47" s="131"/>
      <c r="R47" s="97"/>
      <c r="S47" s="102"/>
      <c r="T47" s="102"/>
      <c r="U47" s="131"/>
      <c r="V47" s="97"/>
      <c r="W47" s="102"/>
      <c r="X47" s="102"/>
      <c r="Y47" s="13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</row>
    <row r="48" spans="1:39" s="10" customFormat="1" ht="12" customHeight="1" thickBot="1">
      <c r="A48" s="346"/>
      <c r="B48" s="347"/>
      <c r="C48" s="348"/>
      <c r="D48" s="350"/>
      <c r="E48" s="353"/>
      <c r="F48" s="315"/>
      <c r="G48" s="315"/>
      <c r="H48" s="436"/>
      <c r="I48" s="161" t="s">
        <v>167</v>
      </c>
      <c r="J48" s="164">
        <f aca="true" t="shared" si="26" ref="J48:U48">J47/3.4528</f>
        <v>4.894578313253012</v>
      </c>
      <c r="K48" s="162">
        <f t="shared" si="26"/>
        <v>4.894578313253012</v>
      </c>
      <c r="L48" s="162">
        <f t="shared" si="26"/>
        <v>3.7650602409638556</v>
      </c>
      <c r="M48" s="165">
        <f t="shared" si="26"/>
        <v>0</v>
      </c>
      <c r="N48" s="166">
        <f t="shared" si="26"/>
        <v>0</v>
      </c>
      <c r="O48" s="162">
        <f t="shared" si="26"/>
        <v>0</v>
      </c>
      <c r="P48" s="162">
        <f t="shared" si="26"/>
        <v>0</v>
      </c>
      <c r="Q48" s="163">
        <f t="shared" si="26"/>
        <v>0</v>
      </c>
      <c r="R48" s="166">
        <f t="shared" si="26"/>
        <v>0</v>
      </c>
      <c r="S48" s="162">
        <f t="shared" si="26"/>
        <v>0</v>
      </c>
      <c r="T48" s="162">
        <f t="shared" si="26"/>
        <v>0</v>
      </c>
      <c r="U48" s="163">
        <f t="shared" si="26"/>
        <v>0</v>
      </c>
      <c r="V48" s="166">
        <f>V47/3.4528</f>
        <v>0</v>
      </c>
      <c r="W48" s="162">
        <f>W47/3.4528</f>
        <v>0</v>
      </c>
      <c r="X48" s="162">
        <f>X47/3.4528</f>
        <v>0</v>
      </c>
      <c r="Y48" s="163">
        <f>Y47/3.4528</f>
        <v>0</v>
      </c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</row>
    <row r="49" spans="1:39" s="10" customFormat="1" ht="12" customHeight="1" thickBot="1">
      <c r="A49" s="346"/>
      <c r="B49" s="347"/>
      <c r="C49" s="348"/>
      <c r="D49" s="350"/>
      <c r="E49" s="353"/>
      <c r="F49" s="326" t="s">
        <v>19</v>
      </c>
      <c r="G49" s="327"/>
      <c r="H49" s="328"/>
      <c r="I49" s="146" t="s">
        <v>166</v>
      </c>
      <c r="J49" s="65">
        <f aca="true" t="shared" si="27" ref="J49:U49">SUM(J43,J45,J47)</f>
        <v>408.7</v>
      </c>
      <c r="K49" s="66">
        <f t="shared" si="27"/>
        <v>405.7</v>
      </c>
      <c r="L49" s="66">
        <f t="shared" si="27"/>
        <v>237.4</v>
      </c>
      <c r="M49" s="80">
        <f t="shared" si="27"/>
        <v>3</v>
      </c>
      <c r="N49" s="65">
        <f t="shared" si="27"/>
        <v>415.4</v>
      </c>
      <c r="O49" s="66">
        <f t="shared" si="27"/>
        <v>415.4</v>
      </c>
      <c r="P49" s="66">
        <f t="shared" si="27"/>
        <v>235.82</v>
      </c>
      <c r="Q49" s="67">
        <f t="shared" si="27"/>
        <v>0</v>
      </c>
      <c r="R49" s="65">
        <f t="shared" si="27"/>
        <v>372.8</v>
      </c>
      <c r="S49" s="66">
        <f t="shared" si="27"/>
        <v>372.8</v>
      </c>
      <c r="T49" s="66">
        <f t="shared" si="27"/>
        <v>197.9</v>
      </c>
      <c r="U49" s="67">
        <f t="shared" si="27"/>
        <v>0</v>
      </c>
      <c r="V49" s="65">
        <f aca="true" t="shared" si="28" ref="V49:Y50">SUM(V43,V45,V47)</f>
        <v>372.8</v>
      </c>
      <c r="W49" s="66">
        <f t="shared" si="28"/>
        <v>372.8</v>
      </c>
      <c r="X49" s="66">
        <f t="shared" si="28"/>
        <v>197.9</v>
      </c>
      <c r="Y49" s="67">
        <f t="shared" si="28"/>
        <v>0</v>
      </c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</row>
    <row r="50" spans="1:39" s="10" customFormat="1" ht="12" customHeight="1" thickBot="1">
      <c r="A50" s="346"/>
      <c r="B50" s="347"/>
      <c r="C50" s="348"/>
      <c r="D50" s="350"/>
      <c r="E50" s="353"/>
      <c r="F50" s="329"/>
      <c r="G50" s="330"/>
      <c r="H50" s="331"/>
      <c r="I50" s="147" t="s">
        <v>167</v>
      </c>
      <c r="J50" s="90">
        <f aca="true" t="shared" si="29" ref="J50:U50">SUM(J44,J46,J48)</f>
        <v>118.36770157553289</v>
      </c>
      <c r="K50" s="85">
        <f t="shared" si="29"/>
        <v>117.49884151992585</v>
      </c>
      <c r="L50" s="85">
        <f t="shared" si="29"/>
        <v>68.75579240037072</v>
      </c>
      <c r="M50" s="144">
        <f t="shared" si="29"/>
        <v>0.8688600556070436</v>
      </c>
      <c r="N50" s="90">
        <f t="shared" si="29"/>
        <v>120.37599999999999</v>
      </c>
      <c r="O50" s="85">
        <f t="shared" si="29"/>
        <v>120.3</v>
      </c>
      <c r="P50" s="85">
        <f t="shared" si="29"/>
        <v>68.29</v>
      </c>
      <c r="Q50" s="91">
        <f t="shared" si="29"/>
        <v>0</v>
      </c>
      <c r="R50" s="90">
        <f t="shared" si="29"/>
        <v>107.97034291010195</v>
      </c>
      <c r="S50" s="85">
        <f t="shared" si="29"/>
        <v>107.97034291010195</v>
      </c>
      <c r="T50" s="85">
        <f t="shared" si="29"/>
        <v>57.31580166821131</v>
      </c>
      <c r="U50" s="91">
        <f t="shared" si="29"/>
        <v>0</v>
      </c>
      <c r="V50" s="90">
        <f t="shared" si="28"/>
        <v>107.97034291010195</v>
      </c>
      <c r="W50" s="85">
        <f t="shared" si="28"/>
        <v>107.97034291010195</v>
      </c>
      <c r="X50" s="85">
        <f t="shared" si="28"/>
        <v>57.31580166821131</v>
      </c>
      <c r="Y50" s="91">
        <f t="shared" si="28"/>
        <v>0</v>
      </c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</row>
    <row r="51" spans="1:39" s="10" customFormat="1" ht="12" customHeight="1">
      <c r="A51" s="346">
        <v>1</v>
      </c>
      <c r="B51" s="347">
        <v>1</v>
      </c>
      <c r="C51" s="348">
        <v>6</v>
      </c>
      <c r="D51" s="350" t="s">
        <v>28</v>
      </c>
      <c r="E51" s="353" t="s">
        <v>29</v>
      </c>
      <c r="F51" s="332" t="s">
        <v>16</v>
      </c>
      <c r="G51" s="332" t="s">
        <v>82</v>
      </c>
      <c r="H51" s="477" t="s">
        <v>17</v>
      </c>
      <c r="I51" s="133" t="s">
        <v>166</v>
      </c>
      <c r="J51" s="158">
        <f>K51+M51</f>
        <v>305.3</v>
      </c>
      <c r="K51" s="63">
        <v>300.7</v>
      </c>
      <c r="L51" s="63">
        <v>202.2</v>
      </c>
      <c r="M51" s="159">
        <v>4.6</v>
      </c>
      <c r="N51" s="62">
        <v>314.55</v>
      </c>
      <c r="O51" s="63">
        <v>314.55</v>
      </c>
      <c r="P51" s="63">
        <v>214.418</v>
      </c>
      <c r="Q51" s="64">
        <v>0</v>
      </c>
      <c r="R51" s="62">
        <v>287.4</v>
      </c>
      <c r="S51" s="63">
        <v>287.4</v>
      </c>
      <c r="T51" s="63">
        <v>194.5</v>
      </c>
      <c r="U51" s="64">
        <v>0</v>
      </c>
      <c r="V51" s="62">
        <v>287.4</v>
      </c>
      <c r="W51" s="63">
        <v>287.4</v>
      </c>
      <c r="X51" s="63">
        <v>194.5</v>
      </c>
      <c r="Y51" s="64">
        <v>0</v>
      </c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</row>
    <row r="52" spans="1:39" s="10" customFormat="1" ht="12" customHeight="1">
      <c r="A52" s="346"/>
      <c r="B52" s="347"/>
      <c r="C52" s="348"/>
      <c r="D52" s="350"/>
      <c r="E52" s="353"/>
      <c r="F52" s="348"/>
      <c r="G52" s="348"/>
      <c r="H52" s="435"/>
      <c r="I52" s="160" t="s">
        <v>167</v>
      </c>
      <c r="J52" s="55">
        <f aca="true" t="shared" si="30" ref="J52:U52">J51/3.4528</f>
        <v>88.42099165894348</v>
      </c>
      <c r="K52" s="102">
        <f t="shared" si="30"/>
        <v>87.08873957367933</v>
      </c>
      <c r="L52" s="102">
        <f t="shared" si="30"/>
        <v>58.56116774791474</v>
      </c>
      <c r="M52" s="132">
        <f t="shared" si="30"/>
        <v>1.3322520852641333</v>
      </c>
      <c r="N52" s="97">
        <v>91.1</v>
      </c>
      <c r="O52" s="102">
        <v>91.1</v>
      </c>
      <c r="P52" s="102">
        <v>62.088</v>
      </c>
      <c r="Q52" s="131">
        <f t="shared" si="30"/>
        <v>0</v>
      </c>
      <c r="R52" s="97">
        <f t="shared" si="30"/>
        <v>83.23679332715477</v>
      </c>
      <c r="S52" s="102">
        <f t="shared" si="30"/>
        <v>83.23679332715477</v>
      </c>
      <c r="T52" s="102">
        <f t="shared" si="30"/>
        <v>56.33109360518999</v>
      </c>
      <c r="U52" s="131">
        <f t="shared" si="30"/>
        <v>0</v>
      </c>
      <c r="V52" s="97">
        <f>V51/3.4528</f>
        <v>83.23679332715477</v>
      </c>
      <c r="W52" s="102">
        <f>W51/3.4528</f>
        <v>83.23679332715477</v>
      </c>
      <c r="X52" s="102">
        <f>X51/3.4528</f>
        <v>56.33109360518999</v>
      </c>
      <c r="Y52" s="131">
        <f>Y51/3.4528</f>
        <v>0</v>
      </c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</row>
    <row r="53" spans="1:39" s="10" customFormat="1" ht="12" customHeight="1">
      <c r="A53" s="346"/>
      <c r="B53" s="347"/>
      <c r="C53" s="348"/>
      <c r="D53" s="350"/>
      <c r="E53" s="353"/>
      <c r="F53" s="348"/>
      <c r="G53" s="348"/>
      <c r="H53" s="368" t="s">
        <v>18</v>
      </c>
      <c r="I53" s="135" t="s">
        <v>166</v>
      </c>
      <c r="J53" s="55">
        <f>K53+M53</f>
        <v>1.1</v>
      </c>
      <c r="K53" s="102">
        <v>1.1</v>
      </c>
      <c r="L53" s="102">
        <v>0.8</v>
      </c>
      <c r="M53" s="132">
        <v>0</v>
      </c>
      <c r="N53" s="97">
        <v>1.8</v>
      </c>
      <c r="O53" s="102">
        <v>0.8</v>
      </c>
      <c r="P53" s="102">
        <v>1</v>
      </c>
      <c r="Q53" s="131">
        <v>0</v>
      </c>
      <c r="R53" s="97">
        <v>0.8</v>
      </c>
      <c r="S53" s="102">
        <v>0.8</v>
      </c>
      <c r="T53" s="102">
        <v>0.3</v>
      </c>
      <c r="U53" s="131">
        <v>0</v>
      </c>
      <c r="V53" s="97">
        <v>0.8</v>
      </c>
      <c r="W53" s="102">
        <v>0.8</v>
      </c>
      <c r="X53" s="102">
        <v>0.3</v>
      </c>
      <c r="Y53" s="131">
        <v>0</v>
      </c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</row>
    <row r="54" spans="1:39" s="10" customFormat="1" ht="12" customHeight="1">
      <c r="A54" s="346"/>
      <c r="B54" s="347"/>
      <c r="C54" s="348"/>
      <c r="D54" s="350"/>
      <c r="E54" s="353"/>
      <c r="F54" s="348"/>
      <c r="G54" s="348"/>
      <c r="H54" s="368"/>
      <c r="I54" s="160" t="s">
        <v>167</v>
      </c>
      <c r="J54" s="55">
        <f aca="true" t="shared" si="31" ref="J54:U54">J53/3.4528</f>
        <v>0.3185820203892493</v>
      </c>
      <c r="K54" s="102">
        <f t="shared" si="31"/>
        <v>0.3185820203892493</v>
      </c>
      <c r="L54" s="102">
        <f t="shared" si="31"/>
        <v>0.23169601482854496</v>
      </c>
      <c r="M54" s="132">
        <f t="shared" si="31"/>
        <v>0</v>
      </c>
      <c r="N54" s="97">
        <v>0.5</v>
      </c>
      <c r="O54" s="102">
        <f t="shared" si="31"/>
        <v>0.23169601482854496</v>
      </c>
      <c r="P54" s="102">
        <v>0.3</v>
      </c>
      <c r="Q54" s="131">
        <f t="shared" si="31"/>
        <v>0</v>
      </c>
      <c r="R54" s="97">
        <f t="shared" si="31"/>
        <v>0.23169601482854496</v>
      </c>
      <c r="S54" s="102">
        <f t="shared" si="31"/>
        <v>0.23169601482854496</v>
      </c>
      <c r="T54" s="102">
        <f t="shared" si="31"/>
        <v>0.08688600556070436</v>
      </c>
      <c r="U54" s="131">
        <f t="shared" si="31"/>
        <v>0</v>
      </c>
      <c r="V54" s="97">
        <f>V53/3.4528</f>
        <v>0.23169601482854496</v>
      </c>
      <c r="W54" s="102">
        <f>W53/3.4528</f>
        <v>0.23169601482854496</v>
      </c>
      <c r="X54" s="102">
        <f>X53/3.4528</f>
        <v>0.08688600556070436</v>
      </c>
      <c r="Y54" s="131">
        <f>Y53/3.4528</f>
        <v>0</v>
      </c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</row>
    <row r="55" spans="1:39" s="10" customFormat="1" ht="12" customHeight="1">
      <c r="A55" s="346"/>
      <c r="B55" s="347"/>
      <c r="C55" s="348"/>
      <c r="D55" s="350"/>
      <c r="E55" s="353"/>
      <c r="F55" s="348"/>
      <c r="G55" s="348"/>
      <c r="H55" s="435" t="s">
        <v>159</v>
      </c>
      <c r="I55" s="160" t="s">
        <v>166</v>
      </c>
      <c r="J55" s="55">
        <v>14</v>
      </c>
      <c r="K55" s="102">
        <v>14</v>
      </c>
      <c r="L55" s="102">
        <v>10.7</v>
      </c>
      <c r="M55" s="132"/>
      <c r="N55" s="97"/>
      <c r="O55" s="102"/>
      <c r="P55" s="102"/>
      <c r="Q55" s="131"/>
      <c r="R55" s="97"/>
      <c r="S55" s="102"/>
      <c r="T55" s="102"/>
      <c r="U55" s="131"/>
      <c r="V55" s="97"/>
      <c r="W55" s="102"/>
      <c r="X55" s="102"/>
      <c r="Y55" s="13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</row>
    <row r="56" spans="1:39" s="10" customFormat="1" ht="12" customHeight="1" thickBot="1">
      <c r="A56" s="346"/>
      <c r="B56" s="347"/>
      <c r="C56" s="348"/>
      <c r="D56" s="350"/>
      <c r="E56" s="353"/>
      <c r="F56" s="315"/>
      <c r="G56" s="315"/>
      <c r="H56" s="436"/>
      <c r="I56" s="161" t="s">
        <v>167</v>
      </c>
      <c r="J56" s="164">
        <f aca="true" t="shared" si="32" ref="J56:U56">J55/3.4528</f>
        <v>4.054680259499537</v>
      </c>
      <c r="K56" s="162">
        <f t="shared" si="32"/>
        <v>4.054680259499537</v>
      </c>
      <c r="L56" s="162">
        <f t="shared" si="32"/>
        <v>3.0989341983317886</v>
      </c>
      <c r="M56" s="165">
        <f t="shared" si="32"/>
        <v>0</v>
      </c>
      <c r="N56" s="166">
        <f t="shared" si="32"/>
        <v>0</v>
      </c>
      <c r="O56" s="162">
        <f t="shared" si="32"/>
        <v>0</v>
      </c>
      <c r="P56" s="162">
        <f t="shared" si="32"/>
        <v>0</v>
      </c>
      <c r="Q56" s="163">
        <f t="shared" si="32"/>
        <v>0</v>
      </c>
      <c r="R56" s="166">
        <f t="shared" si="32"/>
        <v>0</v>
      </c>
      <c r="S56" s="162">
        <f t="shared" si="32"/>
        <v>0</v>
      </c>
      <c r="T56" s="162">
        <f t="shared" si="32"/>
        <v>0</v>
      </c>
      <c r="U56" s="163">
        <f t="shared" si="32"/>
        <v>0</v>
      </c>
      <c r="V56" s="166">
        <f>V55/3.4528</f>
        <v>0</v>
      </c>
      <c r="W56" s="162">
        <f>W55/3.4528</f>
        <v>0</v>
      </c>
      <c r="X56" s="162">
        <f>X55/3.4528</f>
        <v>0</v>
      </c>
      <c r="Y56" s="163">
        <f>Y55/3.4528</f>
        <v>0</v>
      </c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</row>
    <row r="57" spans="1:39" s="10" customFormat="1" ht="12" customHeight="1" thickBot="1">
      <c r="A57" s="346"/>
      <c r="B57" s="347"/>
      <c r="C57" s="348"/>
      <c r="D57" s="350"/>
      <c r="E57" s="353"/>
      <c r="F57" s="326" t="s">
        <v>19</v>
      </c>
      <c r="G57" s="327"/>
      <c r="H57" s="328"/>
      <c r="I57" s="146" t="s">
        <v>166</v>
      </c>
      <c r="J57" s="65">
        <f aca="true" t="shared" si="33" ref="J57:U57">SUM(J51,J53,J55)</f>
        <v>320.40000000000003</v>
      </c>
      <c r="K57" s="66">
        <f t="shared" si="33"/>
        <v>315.8</v>
      </c>
      <c r="L57" s="66">
        <f t="shared" si="33"/>
        <v>213.7</v>
      </c>
      <c r="M57" s="80">
        <f t="shared" si="33"/>
        <v>4.6</v>
      </c>
      <c r="N57" s="65">
        <f t="shared" si="33"/>
        <v>316.35</v>
      </c>
      <c r="O57" s="66">
        <f t="shared" si="33"/>
        <v>315.35</v>
      </c>
      <c r="P57" s="66">
        <f t="shared" si="33"/>
        <v>215.418</v>
      </c>
      <c r="Q57" s="67">
        <f t="shared" si="33"/>
        <v>0</v>
      </c>
      <c r="R57" s="65">
        <f t="shared" si="33"/>
        <v>288.2</v>
      </c>
      <c r="S57" s="66">
        <f t="shared" si="33"/>
        <v>288.2</v>
      </c>
      <c r="T57" s="66">
        <f t="shared" si="33"/>
        <v>194.8</v>
      </c>
      <c r="U57" s="67">
        <f t="shared" si="33"/>
        <v>0</v>
      </c>
      <c r="V57" s="65">
        <f aca="true" t="shared" si="34" ref="V57:Y58">SUM(V51,V53,V55)</f>
        <v>288.2</v>
      </c>
      <c r="W57" s="66">
        <f t="shared" si="34"/>
        <v>288.2</v>
      </c>
      <c r="X57" s="66">
        <f t="shared" si="34"/>
        <v>194.8</v>
      </c>
      <c r="Y57" s="67">
        <f t="shared" si="34"/>
        <v>0</v>
      </c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</row>
    <row r="58" spans="1:39" s="10" customFormat="1" ht="12" customHeight="1" thickBot="1">
      <c r="A58" s="346"/>
      <c r="B58" s="347"/>
      <c r="C58" s="348"/>
      <c r="D58" s="350"/>
      <c r="E58" s="353"/>
      <c r="F58" s="329"/>
      <c r="G58" s="330"/>
      <c r="H58" s="331"/>
      <c r="I58" s="147" t="s">
        <v>167</v>
      </c>
      <c r="J58" s="90">
        <f aca="true" t="shared" si="35" ref="J58:U58">SUM(J52,J54,J56)</f>
        <v>92.79425393883226</v>
      </c>
      <c r="K58" s="85">
        <f t="shared" si="35"/>
        <v>91.46200185356811</v>
      </c>
      <c r="L58" s="85">
        <f t="shared" si="35"/>
        <v>61.89179796107507</v>
      </c>
      <c r="M58" s="144">
        <f t="shared" si="35"/>
        <v>1.3322520852641333</v>
      </c>
      <c r="N58" s="90">
        <f t="shared" si="35"/>
        <v>91.6</v>
      </c>
      <c r="O58" s="85">
        <f t="shared" si="35"/>
        <v>91.33169601482854</v>
      </c>
      <c r="P58" s="85">
        <f t="shared" si="35"/>
        <v>62.388</v>
      </c>
      <c r="Q58" s="91">
        <f t="shared" si="35"/>
        <v>0</v>
      </c>
      <c r="R58" s="90">
        <f t="shared" si="35"/>
        <v>83.46848934198331</v>
      </c>
      <c r="S58" s="85">
        <f t="shared" si="35"/>
        <v>83.46848934198331</v>
      </c>
      <c r="T58" s="85">
        <f t="shared" si="35"/>
        <v>56.4179796107507</v>
      </c>
      <c r="U58" s="91">
        <f t="shared" si="35"/>
        <v>0</v>
      </c>
      <c r="V58" s="90">
        <f t="shared" si="34"/>
        <v>83.46848934198331</v>
      </c>
      <c r="W58" s="85">
        <f t="shared" si="34"/>
        <v>83.46848934198331</v>
      </c>
      <c r="X58" s="85">
        <f t="shared" si="34"/>
        <v>56.4179796107507</v>
      </c>
      <c r="Y58" s="91">
        <f t="shared" si="34"/>
        <v>0</v>
      </c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</row>
    <row r="59" spans="1:39" s="10" customFormat="1" ht="12" customHeight="1">
      <c r="A59" s="346">
        <v>1</v>
      </c>
      <c r="B59" s="347">
        <v>1</v>
      </c>
      <c r="C59" s="348">
        <v>7</v>
      </c>
      <c r="D59" s="350" t="s">
        <v>40</v>
      </c>
      <c r="E59" s="353" t="s">
        <v>41</v>
      </c>
      <c r="F59" s="332" t="s">
        <v>42</v>
      </c>
      <c r="G59" s="332" t="s">
        <v>85</v>
      </c>
      <c r="H59" s="367" t="s">
        <v>17</v>
      </c>
      <c r="I59" s="134" t="s">
        <v>166</v>
      </c>
      <c r="J59" s="158">
        <f>K59+M59</f>
        <v>1720.7</v>
      </c>
      <c r="K59" s="53">
        <v>1720.7</v>
      </c>
      <c r="L59" s="53">
        <v>1112.4</v>
      </c>
      <c r="M59" s="54"/>
      <c r="N59" s="158">
        <v>1795.801</v>
      </c>
      <c r="O59" s="53">
        <v>1773.703</v>
      </c>
      <c r="P59" s="53">
        <v>1052.068</v>
      </c>
      <c r="Q59" s="54">
        <v>22.097</v>
      </c>
      <c r="R59" s="158">
        <v>1538.7</v>
      </c>
      <c r="S59" s="53">
        <v>1538.7</v>
      </c>
      <c r="T59" s="53">
        <v>962.8</v>
      </c>
      <c r="U59" s="54">
        <v>0</v>
      </c>
      <c r="V59" s="158">
        <v>1538.7</v>
      </c>
      <c r="W59" s="53">
        <v>1538.7</v>
      </c>
      <c r="X59" s="53">
        <v>962.8</v>
      </c>
      <c r="Y59" s="54">
        <v>0</v>
      </c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</row>
    <row r="60" spans="1:39" s="10" customFormat="1" ht="12" customHeight="1">
      <c r="A60" s="346"/>
      <c r="B60" s="347"/>
      <c r="C60" s="348"/>
      <c r="D60" s="350"/>
      <c r="E60" s="353"/>
      <c r="F60" s="348"/>
      <c r="G60" s="348"/>
      <c r="H60" s="368"/>
      <c r="I60" s="160" t="s">
        <v>167</v>
      </c>
      <c r="J60" s="55">
        <f aca="true" t="shared" si="36" ref="J60:U60">J59/3.4528</f>
        <v>498.34916589434664</v>
      </c>
      <c r="K60" s="102">
        <f t="shared" si="36"/>
        <v>498.34916589434664</v>
      </c>
      <c r="L60" s="102">
        <f t="shared" si="36"/>
        <v>322.1733086190918</v>
      </c>
      <c r="M60" s="132">
        <f t="shared" si="36"/>
        <v>0</v>
      </c>
      <c r="N60" s="97">
        <f>O60+Q60</f>
        <v>520.1400000000001</v>
      </c>
      <c r="O60" s="102">
        <v>513.7</v>
      </c>
      <c r="P60" s="102">
        <v>304.68</v>
      </c>
      <c r="Q60" s="131">
        <v>6.44</v>
      </c>
      <c r="R60" s="97">
        <f t="shared" si="36"/>
        <v>445.6383225208527</v>
      </c>
      <c r="S60" s="102">
        <f t="shared" si="36"/>
        <v>445.6383225208527</v>
      </c>
      <c r="T60" s="102">
        <f t="shared" si="36"/>
        <v>278.84615384615387</v>
      </c>
      <c r="U60" s="131">
        <f t="shared" si="36"/>
        <v>0</v>
      </c>
      <c r="V60" s="97">
        <f>V59/3.4528</f>
        <v>445.6383225208527</v>
      </c>
      <c r="W60" s="102">
        <f>W59/3.4528</f>
        <v>445.6383225208527</v>
      </c>
      <c r="X60" s="102">
        <f>X59/3.4528</f>
        <v>278.84615384615387</v>
      </c>
      <c r="Y60" s="131">
        <f>Y59/3.4528</f>
        <v>0</v>
      </c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</row>
    <row r="61" spans="1:39" s="10" customFormat="1" ht="12" customHeight="1">
      <c r="A61" s="346"/>
      <c r="B61" s="347"/>
      <c r="C61" s="348"/>
      <c r="D61" s="350"/>
      <c r="E61" s="353"/>
      <c r="F61" s="348"/>
      <c r="G61" s="348"/>
      <c r="H61" s="435" t="s">
        <v>18</v>
      </c>
      <c r="I61" s="160" t="s">
        <v>166</v>
      </c>
      <c r="J61" s="55">
        <v>19.5</v>
      </c>
      <c r="K61" s="12">
        <v>19.5</v>
      </c>
      <c r="L61" s="12"/>
      <c r="M61" s="13"/>
      <c r="N61" s="55">
        <v>7.596</v>
      </c>
      <c r="O61" s="12">
        <v>7.596</v>
      </c>
      <c r="P61" s="12"/>
      <c r="Q61" s="13"/>
      <c r="R61" s="55">
        <v>19.5</v>
      </c>
      <c r="S61" s="12">
        <v>19.5</v>
      </c>
      <c r="T61" s="12"/>
      <c r="U61" s="13"/>
      <c r="V61" s="55">
        <v>19.5</v>
      </c>
      <c r="W61" s="12">
        <v>19.5</v>
      </c>
      <c r="X61" s="12"/>
      <c r="Y61" s="13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</row>
    <row r="62" spans="1:39" s="10" customFormat="1" ht="12" customHeight="1">
      <c r="A62" s="346"/>
      <c r="B62" s="347"/>
      <c r="C62" s="348"/>
      <c r="D62" s="350"/>
      <c r="E62" s="353"/>
      <c r="F62" s="348"/>
      <c r="G62" s="348"/>
      <c r="H62" s="435"/>
      <c r="I62" s="160" t="s">
        <v>167</v>
      </c>
      <c r="J62" s="55">
        <f aca="true" t="shared" si="37" ref="J62:U62">J61/3.4528</f>
        <v>5.647590361445784</v>
      </c>
      <c r="K62" s="102">
        <f t="shared" si="37"/>
        <v>5.647590361445784</v>
      </c>
      <c r="L62" s="102">
        <f t="shared" si="37"/>
        <v>0</v>
      </c>
      <c r="M62" s="132">
        <f t="shared" si="37"/>
        <v>0</v>
      </c>
      <c r="N62" s="97">
        <v>2.17</v>
      </c>
      <c r="O62" s="102">
        <v>2.2</v>
      </c>
      <c r="P62" s="102">
        <f t="shared" si="37"/>
        <v>0</v>
      </c>
      <c r="Q62" s="131"/>
      <c r="R62" s="97">
        <f t="shared" si="37"/>
        <v>5.647590361445784</v>
      </c>
      <c r="S62" s="102">
        <f t="shared" si="37"/>
        <v>5.647590361445784</v>
      </c>
      <c r="T62" s="102">
        <f t="shared" si="37"/>
        <v>0</v>
      </c>
      <c r="U62" s="131">
        <f t="shared" si="37"/>
        <v>0</v>
      </c>
      <c r="V62" s="97">
        <f>V61/3.4528</f>
        <v>5.647590361445784</v>
      </c>
      <c r="W62" s="102">
        <f>W61/3.4528</f>
        <v>5.647590361445784</v>
      </c>
      <c r="X62" s="102">
        <f>X61/3.4528</f>
        <v>0</v>
      </c>
      <c r="Y62" s="131">
        <f>Y61/3.4528</f>
        <v>0</v>
      </c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</row>
    <row r="63" spans="1:39" s="10" customFormat="1" ht="12" customHeight="1">
      <c r="A63" s="346"/>
      <c r="B63" s="347"/>
      <c r="C63" s="348"/>
      <c r="D63" s="350"/>
      <c r="E63" s="353"/>
      <c r="F63" s="348"/>
      <c r="G63" s="348"/>
      <c r="H63" s="435" t="s">
        <v>159</v>
      </c>
      <c r="I63" s="160" t="s">
        <v>166</v>
      </c>
      <c r="J63" s="55">
        <v>93.4</v>
      </c>
      <c r="K63" s="102">
        <v>93.4</v>
      </c>
      <c r="L63" s="102">
        <v>71.4</v>
      </c>
      <c r="M63" s="132"/>
      <c r="N63" s="97"/>
      <c r="O63" s="102"/>
      <c r="P63" s="102"/>
      <c r="Q63" s="131"/>
      <c r="R63" s="97"/>
      <c r="S63" s="102"/>
      <c r="T63" s="102"/>
      <c r="U63" s="131"/>
      <c r="V63" s="97"/>
      <c r="W63" s="102"/>
      <c r="X63" s="102"/>
      <c r="Y63" s="13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</row>
    <row r="64" spans="1:39" s="10" customFormat="1" ht="12" customHeight="1" thickBot="1">
      <c r="A64" s="346"/>
      <c r="B64" s="347"/>
      <c r="C64" s="348"/>
      <c r="D64" s="350"/>
      <c r="E64" s="353"/>
      <c r="F64" s="315"/>
      <c r="G64" s="315"/>
      <c r="H64" s="436"/>
      <c r="I64" s="161" t="s">
        <v>167</v>
      </c>
      <c r="J64" s="164">
        <f aca="true" t="shared" si="38" ref="J64:U64">J63/3.4528</f>
        <v>27.050509731232626</v>
      </c>
      <c r="K64" s="162">
        <f t="shared" si="38"/>
        <v>27.050509731232626</v>
      </c>
      <c r="L64" s="162">
        <f t="shared" si="38"/>
        <v>20.67886932344764</v>
      </c>
      <c r="M64" s="165">
        <f t="shared" si="38"/>
        <v>0</v>
      </c>
      <c r="N64" s="166">
        <f t="shared" si="38"/>
        <v>0</v>
      </c>
      <c r="O64" s="162">
        <f t="shared" si="38"/>
        <v>0</v>
      </c>
      <c r="P64" s="162">
        <f t="shared" si="38"/>
        <v>0</v>
      </c>
      <c r="Q64" s="163">
        <f t="shared" si="38"/>
        <v>0</v>
      </c>
      <c r="R64" s="166">
        <f t="shared" si="38"/>
        <v>0</v>
      </c>
      <c r="S64" s="162">
        <f t="shared" si="38"/>
        <v>0</v>
      </c>
      <c r="T64" s="162">
        <f t="shared" si="38"/>
        <v>0</v>
      </c>
      <c r="U64" s="163">
        <f t="shared" si="38"/>
        <v>0</v>
      </c>
      <c r="V64" s="166">
        <f>V63/3.4528</f>
        <v>0</v>
      </c>
      <c r="W64" s="162">
        <f>W63/3.4528</f>
        <v>0</v>
      </c>
      <c r="X64" s="162">
        <f>X63/3.4528</f>
        <v>0</v>
      </c>
      <c r="Y64" s="163">
        <f>Y63/3.4528</f>
        <v>0</v>
      </c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</row>
    <row r="65" spans="1:39" s="10" customFormat="1" ht="12" customHeight="1" thickBot="1">
      <c r="A65" s="346"/>
      <c r="B65" s="347"/>
      <c r="C65" s="348"/>
      <c r="D65" s="350"/>
      <c r="E65" s="353"/>
      <c r="F65" s="326" t="s">
        <v>19</v>
      </c>
      <c r="G65" s="327"/>
      <c r="H65" s="328"/>
      <c r="I65" s="146" t="s">
        <v>166</v>
      </c>
      <c r="J65" s="65">
        <f aca="true" t="shared" si="39" ref="J65:U65">SUM(J59,J61,J63)</f>
        <v>1833.6000000000001</v>
      </c>
      <c r="K65" s="66">
        <f t="shared" si="39"/>
        <v>1833.6000000000001</v>
      </c>
      <c r="L65" s="66">
        <f t="shared" si="39"/>
        <v>1183.8000000000002</v>
      </c>
      <c r="M65" s="80">
        <f t="shared" si="39"/>
        <v>0</v>
      </c>
      <c r="N65" s="65">
        <f t="shared" si="39"/>
        <v>1803.397</v>
      </c>
      <c r="O65" s="66">
        <f t="shared" si="39"/>
        <v>1781.299</v>
      </c>
      <c r="P65" s="66">
        <f t="shared" si="39"/>
        <v>1052.068</v>
      </c>
      <c r="Q65" s="67">
        <f t="shared" si="39"/>
        <v>22.097</v>
      </c>
      <c r="R65" s="65">
        <f t="shared" si="39"/>
        <v>1558.2</v>
      </c>
      <c r="S65" s="66">
        <f t="shared" si="39"/>
        <v>1558.2</v>
      </c>
      <c r="T65" s="66">
        <f t="shared" si="39"/>
        <v>962.8</v>
      </c>
      <c r="U65" s="67">
        <f t="shared" si="39"/>
        <v>0</v>
      </c>
      <c r="V65" s="65">
        <f aca="true" t="shared" si="40" ref="V65:Y66">SUM(V59,V61,V63)</f>
        <v>1558.2</v>
      </c>
      <c r="W65" s="66">
        <f t="shared" si="40"/>
        <v>1558.2</v>
      </c>
      <c r="X65" s="66">
        <f t="shared" si="40"/>
        <v>962.8</v>
      </c>
      <c r="Y65" s="67">
        <f t="shared" si="40"/>
        <v>0</v>
      </c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</row>
    <row r="66" spans="1:39" s="10" customFormat="1" ht="12" customHeight="1" thickBot="1">
      <c r="A66" s="346"/>
      <c r="B66" s="347"/>
      <c r="C66" s="315"/>
      <c r="D66" s="351"/>
      <c r="E66" s="354"/>
      <c r="F66" s="329"/>
      <c r="G66" s="330"/>
      <c r="H66" s="331"/>
      <c r="I66" s="148" t="s">
        <v>167</v>
      </c>
      <c r="J66" s="65">
        <f aca="true" t="shared" si="41" ref="J66:U66">SUM(J60,J62,J64)</f>
        <v>531.0472659870251</v>
      </c>
      <c r="K66" s="66">
        <f t="shared" si="41"/>
        <v>531.0472659870251</v>
      </c>
      <c r="L66" s="66">
        <f t="shared" si="41"/>
        <v>342.85217794253947</v>
      </c>
      <c r="M66" s="80">
        <f t="shared" si="41"/>
        <v>0</v>
      </c>
      <c r="N66" s="65">
        <f t="shared" si="41"/>
        <v>522.3100000000001</v>
      </c>
      <c r="O66" s="66">
        <f t="shared" si="41"/>
        <v>515.9000000000001</v>
      </c>
      <c r="P66" s="66">
        <f t="shared" si="41"/>
        <v>304.68</v>
      </c>
      <c r="Q66" s="67">
        <f t="shared" si="41"/>
        <v>6.44</v>
      </c>
      <c r="R66" s="65">
        <f t="shared" si="41"/>
        <v>451.2859128822985</v>
      </c>
      <c r="S66" s="66">
        <f t="shared" si="41"/>
        <v>451.2859128822985</v>
      </c>
      <c r="T66" s="66">
        <f t="shared" si="41"/>
        <v>278.84615384615387</v>
      </c>
      <c r="U66" s="67">
        <f t="shared" si="41"/>
        <v>0</v>
      </c>
      <c r="V66" s="65">
        <f t="shared" si="40"/>
        <v>451.2859128822985</v>
      </c>
      <c r="W66" s="66">
        <f t="shared" si="40"/>
        <v>451.2859128822985</v>
      </c>
      <c r="X66" s="66">
        <f t="shared" si="40"/>
        <v>278.84615384615387</v>
      </c>
      <c r="Y66" s="67">
        <f t="shared" si="40"/>
        <v>0</v>
      </c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</row>
    <row r="67" spans="1:39" s="10" customFormat="1" ht="12" customHeight="1" thickBot="1">
      <c r="A67" s="346">
        <v>1</v>
      </c>
      <c r="B67" s="476">
        <v>1</v>
      </c>
      <c r="C67" s="302" t="s">
        <v>38</v>
      </c>
      <c r="D67" s="293"/>
      <c r="E67" s="293"/>
      <c r="F67" s="293"/>
      <c r="G67" s="293"/>
      <c r="H67" s="292"/>
      <c r="I67" s="149" t="s">
        <v>166</v>
      </c>
      <c r="J67" s="68">
        <f aca="true" t="shared" si="42" ref="J67:U67">SUM(J17,J25,J33,J41,J49,J57,J65)</f>
        <v>5335.3</v>
      </c>
      <c r="K67" s="69">
        <f t="shared" si="42"/>
        <v>5063.2</v>
      </c>
      <c r="L67" s="69">
        <f t="shared" si="42"/>
        <v>3140.3</v>
      </c>
      <c r="M67" s="70">
        <f t="shared" si="42"/>
        <v>272.1</v>
      </c>
      <c r="N67" s="68">
        <f t="shared" si="42"/>
        <v>5384.775</v>
      </c>
      <c r="O67" s="69">
        <f t="shared" si="42"/>
        <v>5293.019</v>
      </c>
      <c r="P67" s="69">
        <f t="shared" si="42"/>
        <v>3118.4852</v>
      </c>
      <c r="Q67" s="70">
        <f t="shared" si="42"/>
        <v>90.487</v>
      </c>
      <c r="R67" s="68">
        <f t="shared" si="42"/>
        <v>4489.1</v>
      </c>
      <c r="S67" s="69">
        <f t="shared" si="42"/>
        <v>4449.1</v>
      </c>
      <c r="T67" s="69">
        <f t="shared" si="42"/>
        <v>2705.9</v>
      </c>
      <c r="U67" s="70">
        <f t="shared" si="42"/>
        <v>0</v>
      </c>
      <c r="V67" s="68">
        <f aca="true" t="shared" si="43" ref="V67:Y68">SUM(V17,V25,V33,V41,V49,V57,V65)</f>
        <v>4489.1</v>
      </c>
      <c r="W67" s="69">
        <f t="shared" si="43"/>
        <v>4449.1</v>
      </c>
      <c r="X67" s="69">
        <f t="shared" si="43"/>
        <v>2705.9</v>
      </c>
      <c r="Y67" s="70">
        <f t="shared" si="43"/>
        <v>0</v>
      </c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</row>
    <row r="68" spans="1:39" s="10" customFormat="1" ht="12" customHeight="1" thickBot="1">
      <c r="A68" s="346"/>
      <c r="B68" s="476"/>
      <c r="C68" s="335"/>
      <c r="D68" s="336"/>
      <c r="E68" s="336"/>
      <c r="F68" s="336"/>
      <c r="G68" s="336"/>
      <c r="H68" s="337"/>
      <c r="I68" s="151" t="s">
        <v>167</v>
      </c>
      <c r="J68" s="68">
        <f aca="true" t="shared" si="44" ref="J68:U68">SUM(J18,J26,J34,J42,J50,J58,J66)</f>
        <v>1545.20968489342</v>
      </c>
      <c r="K68" s="69">
        <f t="shared" si="44"/>
        <v>1466.404077849861</v>
      </c>
      <c r="L68" s="69">
        <f t="shared" si="44"/>
        <v>909.4937442075998</v>
      </c>
      <c r="M68" s="70">
        <f t="shared" si="44"/>
        <v>78.80560704355884</v>
      </c>
      <c r="N68" s="68">
        <f t="shared" si="44"/>
        <v>1559.511</v>
      </c>
      <c r="O68" s="69">
        <f t="shared" si="44"/>
        <v>1532.9316960148287</v>
      </c>
      <c r="P68" s="69">
        <f t="shared" si="44"/>
        <v>903.1749189063949</v>
      </c>
      <c r="Q68" s="70">
        <f t="shared" si="44"/>
        <v>26.171</v>
      </c>
      <c r="R68" s="68">
        <f t="shared" si="44"/>
        <v>1300.1332252085265</v>
      </c>
      <c r="S68" s="69">
        <f t="shared" si="44"/>
        <v>1288.5484244670993</v>
      </c>
      <c r="T68" s="69">
        <f t="shared" si="44"/>
        <v>783.6828081556998</v>
      </c>
      <c r="U68" s="70">
        <f t="shared" si="44"/>
        <v>0</v>
      </c>
      <c r="V68" s="68">
        <f t="shared" si="43"/>
        <v>1300.1332252085265</v>
      </c>
      <c r="W68" s="69">
        <f t="shared" si="43"/>
        <v>1288.5484244670993</v>
      </c>
      <c r="X68" s="69">
        <f t="shared" si="43"/>
        <v>783.6828081556998</v>
      </c>
      <c r="Y68" s="70">
        <f t="shared" si="43"/>
        <v>0</v>
      </c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</row>
    <row r="69" spans="1:39" s="7" customFormat="1" ht="12" customHeight="1" thickBot="1">
      <c r="A69" s="112">
        <v>1</v>
      </c>
      <c r="B69" s="113">
        <v>2</v>
      </c>
      <c r="C69" s="425" t="s">
        <v>119</v>
      </c>
      <c r="D69" s="426"/>
      <c r="E69" s="426"/>
      <c r="F69" s="426"/>
      <c r="G69" s="426"/>
      <c r="H69" s="426"/>
      <c r="I69" s="426"/>
      <c r="J69" s="426"/>
      <c r="K69" s="426"/>
      <c r="L69" s="426"/>
      <c r="M69" s="426"/>
      <c r="N69" s="426"/>
      <c r="O69" s="426"/>
      <c r="P69" s="426"/>
      <c r="Q69" s="426"/>
      <c r="R69" s="426"/>
      <c r="S69" s="426"/>
      <c r="T69" s="426"/>
      <c r="U69" s="426"/>
      <c r="V69" s="426"/>
      <c r="W69" s="426"/>
      <c r="X69" s="426"/>
      <c r="Y69" s="427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</row>
    <row r="70" spans="1:39" s="10" customFormat="1" ht="12" customHeight="1">
      <c r="A70" s="346">
        <v>1</v>
      </c>
      <c r="B70" s="347">
        <v>2</v>
      </c>
      <c r="C70" s="332">
        <v>1</v>
      </c>
      <c r="D70" s="467" t="s">
        <v>84</v>
      </c>
      <c r="E70" s="473">
        <v>10</v>
      </c>
      <c r="F70" s="418" t="s">
        <v>16</v>
      </c>
      <c r="G70" s="418" t="s">
        <v>83</v>
      </c>
      <c r="H70" s="447" t="s">
        <v>17</v>
      </c>
      <c r="I70" s="133" t="s">
        <v>166</v>
      </c>
      <c r="J70" s="254">
        <v>70</v>
      </c>
      <c r="K70" s="241">
        <v>70</v>
      </c>
      <c r="L70" s="241"/>
      <c r="M70" s="264">
        <v>0</v>
      </c>
      <c r="N70" s="62">
        <v>70</v>
      </c>
      <c r="O70" s="63">
        <v>70</v>
      </c>
      <c r="P70" s="63"/>
      <c r="Q70" s="64"/>
      <c r="R70" s="62">
        <v>105</v>
      </c>
      <c r="S70" s="63">
        <v>105</v>
      </c>
      <c r="T70" s="63"/>
      <c r="U70" s="64"/>
      <c r="V70" s="62">
        <v>105</v>
      </c>
      <c r="W70" s="63">
        <v>105</v>
      </c>
      <c r="X70" s="63"/>
      <c r="Y70" s="64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</row>
    <row r="71" spans="1:39" s="10" customFormat="1" ht="12" thickBot="1">
      <c r="A71" s="346"/>
      <c r="B71" s="347"/>
      <c r="C71" s="348"/>
      <c r="D71" s="350"/>
      <c r="E71" s="345"/>
      <c r="F71" s="419"/>
      <c r="G71" s="419"/>
      <c r="H71" s="448"/>
      <c r="I71" s="161" t="s">
        <v>167</v>
      </c>
      <c r="J71" s="251">
        <f aca="true" t="shared" si="45" ref="J71:U71">J70/3.4528</f>
        <v>20.273401297497685</v>
      </c>
      <c r="K71" s="252">
        <f t="shared" si="45"/>
        <v>20.273401297497685</v>
      </c>
      <c r="L71" s="252">
        <f t="shared" si="45"/>
        <v>0</v>
      </c>
      <c r="M71" s="265">
        <f t="shared" si="45"/>
        <v>0</v>
      </c>
      <c r="N71" s="166">
        <f t="shared" si="45"/>
        <v>20.273401297497685</v>
      </c>
      <c r="O71" s="162">
        <f t="shared" si="45"/>
        <v>20.273401297497685</v>
      </c>
      <c r="P71" s="162">
        <f t="shared" si="45"/>
        <v>0</v>
      </c>
      <c r="Q71" s="163">
        <f t="shared" si="45"/>
        <v>0</v>
      </c>
      <c r="R71" s="166">
        <f t="shared" si="45"/>
        <v>30.410101946246527</v>
      </c>
      <c r="S71" s="162">
        <f t="shared" si="45"/>
        <v>30.410101946246527</v>
      </c>
      <c r="T71" s="162">
        <f t="shared" si="45"/>
        <v>0</v>
      </c>
      <c r="U71" s="163">
        <f t="shared" si="45"/>
        <v>0</v>
      </c>
      <c r="V71" s="166">
        <f>V70/3.4528</f>
        <v>30.410101946246527</v>
      </c>
      <c r="W71" s="162">
        <f>W70/3.4528</f>
        <v>30.410101946246527</v>
      </c>
      <c r="X71" s="162">
        <f>X70/3.4528</f>
        <v>0</v>
      </c>
      <c r="Y71" s="163">
        <f>Y70/3.4528</f>
        <v>0</v>
      </c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</row>
    <row r="72" spans="1:39" s="10" customFormat="1" ht="12" customHeight="1" thickBot="1">
      <c r="A72" s="346"/>
      <c r="B72" s="347"/>
      <c r="C72" s="348"/>
      <c r="D72" s="350"/>
      <c r="E72" s="345"/>
      <c r="F72" s="326" t="s">
        <v>19</v>
      </c>
      <c r="G72" s="327"/>
      <c r="H72" s="328"/>
      <c r="I72" s="146" t="s">
        <v>166</v>
      </c>
      <c r="J72" s="81">
        <f aca="true" t="shared" si="46" ref="J72:U72">J70</f>
        <v>70</v>
      </c>
      <c r="K72" s="66">
        <f t="shared" si="46"/>
        <v>70</v>
      </c>
      <c r="L72" s="66">
        <f t="shared" si="46"/>
        <v>0</v>
      </c>
      <c r="M72" s="80">
        <f t="shared" si="46"/>
        <v>0</v>
      </c>
      <c r="N72" s="65">
        <f t="shared" si="46"/>
        <v>70</v>
      </c>
      <c r="O72" s="66">
        <f t="shared" si="46"/>
        <v>70</v>
      </c>
      <c r="P72" s="66">
        <f t="shared" si="46"/>
        <v>0</v>
      </c>
      <c r="Q72" s="67">
        <f t="shared" si="46"/>
        <v>0</v>
      </c>
      <c r="R72" s="65">
        <f t="shared" si="46"/>
        <v>105</v>
      </c>
      <c r="S72" s="66">
        <f t="shared" si="46"/>
        <v>105</v>
      </c>
      <c r="T72" s="66">
        <f t="shared" si="46"/>
        <v>0</v>
      </c>
      <c r="U72" s="67">
        <f t="shared" si="46"/>
        <v>0</v>
      </c>
      <c r="V72" s="65">
        <f aca="true" t="shared" si="47" ref="V72:Y73">V70</f>
        <v>105</v>
      </c>
      <c r="W72" s="66">
        <f t="shared" si="47"/>
        <v>105</v>
      </c>
      <c r="X72" s="66">
        <f t="shared" si="47"/>
        <v>0</v>
      </c>
      <c r="Y72" s="67">
        <f t="shared" si="47"/>
        <v>0</v>
      </c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</row>
    <row r="73" spans="1:39" s="10" customFormat="1" ht="12" customHeight="1" thickBot="1">
      <c r="A73" s="346"/>
      <c r="B73" s="347"/>
      <c r="C73" s="348"/>
      <c r="D73" s="350"/>
      <c r="E73" s="345"/>
      <c r="F73" s="329"/>
      <c r="G73" s="330"/>
      <c r="H73" s="331"/>
      <c r="I73" s="148" t="s">
        <v>167</v>
      </c>
      <c r="J73" s="81">
        <f aca="true" t="shared" si="48" ref="J73:U73">J71</f>
        <v>20.273401297497685</v>
      </c>
      <c r="K73" s="66">
        <f t="shared" si="48"/>
        <v>20.273401297497685</v>
      </c>
      <c r="L73" s="66">
        <f t="shared" si="48"/>
        <v>0</v>
      </c>
      <c r="M73" s="80">
        <f t="shared" si="48"/>
        <v>0</v>
      </c>
      <c r="N73" s="65">
        <f t="shared" si="48"/>
        <v>20.273401297497685</v>
      </c>
      <c r="O73" s="66">
        <f t="shared" si="48"/>
        <v>20.273401297497685</v>
      </c>
      <c r="P73" s="66">
        <f t="shared" si="48"/>
        <v>0</v>
      </c>
      <c r="Q73" s="67">
        <f t="shared" si="48"/>
        <v>0</v>
      </c>
      <c r="R73" s="65">
        <f t="shared" si="48"/>
        <v>30.410101946246527</v>
      </c>
      <c r="S73" s="66">
        <f t="shared" si="48"/>
        <v>30.410101946246527</v>
      </c>
      <c r="T73" s="66">
        <f t="shared" si="48"/>
        <v>0</v>
      </c>
      <c r="U73" s="67">
        <f t="shared" si="48"/>
        <v>0</v>
      </c>
      <c r="V73" s="65">
        <f t="shared" si="47"/>
        <v>30.410101946246527</v>
      </c>
      <c r="W73" s="66">
        <f t="shared" si="47"/>
        <v>30.410101946246527</v>
      </c>
      <c r="X73" s="66">
        <f t="shared" si="47"/>
        <v>0</v>
      </c>
      <c r="Y73" s="67">
        <f t="shared" si="47"/>
        <v>0</v>
      </c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</row>
    <row r="74" spans="1:39" s="10" customFormat="1" ht="12" customHeight="1">
      <c r="A74" s="346">
        <v>1</v>
      </c>
      <c r="B74" s="347">
        <v>2</v>
      </c>
      <c r="C74" s="348">
        <v>2</v>
      </c>
      <c r="D74" s="350" t="s">
        <v>30</v>
      </c>
      <c r="E74" s="345">
        <v>10</v>
      </c>
      <c r="F74" s="418" t="s">
        <v>31</v>
      </c>
      <c r="G74" s="418" t="s">
        <v>106</v>
      </c>
      <c r="H74" s="447" t="s">
        <v>17</v>
      </c>
      <c r="I74" s="133" t="s">
        <v>166</v>
      </c>
      <c r="J74" s="254">
        <v>4.9</v>
      </c>
      <c r="K74" s="241">
        <v>4.9</v>
      </c>
      <c r="L74" s="63"/>
      <c r="M74" s="159">
        <v>0</v>
      </c>
      <c r="N74" s="57">
        <v>0</v>
      </c>
      <c r="O74" s="58">
        <v>0</v>
      </c>
      <c r="P74" s="58"/>
      <c r="Q74" s="59"/>
      <c r="R74" s="57">
        <v>0</v>
      </c>
      <c r="S74" s="63">
        <v>0</v>
      </c>
      <c r="T74" s="63"/>
      <c r="U74" s="64"/>
      <c r="V74" s="57">
        <v>0</v>
      </c>
      <c r="W74" s="63">
        <v>0</v>
      </c>
      <c r="X74" s="63"/>
      <c r="Y74" s="64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</row>
    <row r="75" spans="1:39" s="10" customFormat="1" ht="12" customHeight="1" thickBot="1">
      <c r="A75" s="346"/>
      <c r="B75" s="347"/>
      <c r="C75" s="348"/>
      <c r="D75" s="350"/>
      <c r="E75" s="345"/>
      <c r="F75" s="419"/>
      <c r="G75" s="419"/>
      <c r="H75" s="448"/>
      <c r="I75" s="161" t="s">
        <v>167</v>
      </c>
      <c r="J75" s="251">
        <f aca="true" t="shared" si="49" ref="J75:U75">J74/3.4528</f>
        <v>1.4191380908248379</v>
      </c>
      <c r="K75" s="252">
        <f t="shared" si="49"/>
        <v>1.4191380908248379</v>
      </c>
      <c r="L75" s="162">
        <f t="shared" si="49"/>
        <v>0</v>
      </c>
      <c r="M75" s="165">
        <f t="shared" si="49"/>
        <v>0</v>
      </c>
      <c r="N75" s="166">
        <f t="shared" si="49"/>
        <v>0</v>
      </c>
      <c r="O75" s="162">
        <f t="shared" si="49"/>
        <v>0</v>
      </c>
      <c r="P75" s="162">
        <f t="shared" si="49"/>
        <v>0</v>
      </c>
      <c r="Q75" s="163">
        <f t="shared" si="49"/>
        <v>0</v>
      </c>
      <c r="R75" s="166">
        <f t="shared" si="49"/>
        <v>0</v>
      </c>
      <c r="S75" s="162">
        <f t="shared" si="49"/>
        <v>0</v>
      </c>
      <c r="T75" s="162">
        <f t="shared" si="49"/>
        <v>0</v>
      </c>
      <c r="U75" s="163">
        <f t="shared" si="49"/>
        <v>0</v>
      </c>
      <c r="V75" s="166">
        <f>V74/3.4528</f>
        <v>0</v>
      </c>
      <c r="W75" s="162">
        <f>W74/3.4528</f>
        <v>0</v>
      </c>
      <c r="X75" s="162">
        <f>X74/3.4528</f>
        <v>0</v>
      </c>
      <c r="Y75" s="163">
        <f>Y74/3.4528</f>
        <v>0</v>
      </c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</row>
    <row r="76" spans="1:39" s="10" customFormat="1" ht="12" customHeight="1" thickBot="1">
      <c r="A76" s="346"/>
      <c r="B76" s="347"/>
      <c r="C76" s="348"/>
      <c r="D76" s="350"/>
      <c r="E76" s="345"/>
      <c r="F76" s="326" t="s">
        <v>19</v>
      </c>
      <c r="G76" s="327"/>
      <c r="H76" s="328"/>
      <c r="I76" s="146" t="s">
        <v>166</v>
      </c>
      <c r="J76" s="81">
        <f aca="true" t="shared" si="50" ref="J76:U76">J74</f>
        <v>4.9</v>
      </c>
      <c r="K76" s="66">
        <f t="shared" si="50"/>
        <v>4.9</v>
      </c>
      <c r="L76" s="66">
        <f t="shared" si="50"/>
        <v>0</v>
      </c>
      <c r="M76" s="80">
        <f t="shared" si="50"/>
        <v>0</v>
      </c>
      <c r="N76" s="65">
        <f t="shared" si="50"/>
        <v>0</v>
      </c>
      <c r="O76" s="66">
        <f t="shared" si="50"/>
        <v>0</v>
      </c>
      <c r="P76" s="66">
        <f t="shared" si="50"/>
        <v>0</v>
      </c>
      <c r="Q76" s="67">
        <f t="shared" si="50"/>
        <v>0</v>
      </c>
      <c r="R76" s="65">
        <f t="shared" si="50"/>
        <v>0</v>
      </c>
      <c r="S76" s="66">
        <f t="shared" si="50"/>
        <v>0</v>
      </c>
      <c r="T76" s="66">
        <f t="shared" si="50"/>
        <v>0</v>
      </c>
      <c r="U76" s="67">
        <f t="shared" si="50"/>
        <v>0</v>
      </c>
      <c r="V76" s="65">
        <f aca="true" t="shared" si="51" ref="V76:Y77">V74</f>
        <v>0</v>
      </c>
      <c r="W76" s="66">
        <f t="shared" si="51"/>
        <v>0</v>
      </c>
      <c r="X76" s="66">
        <f t="shared" si="51"/>
        <v>0</v>
      </c>
      <c r="Y76" s="67">
        <f t="shared" si="51"/>
        <v>0</v>
      </c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</row>
    <row r="77" spans="1:39" s="10" customFormat="1" ht="12" customHeight="1" thickBot="1">
      <c r="A77" s="346"/>
      <c r="B77" s="347"/>
      <c r="C77" s="348"/>
      <c r="D77" s="350"/>
      <c r="E77" s="345"/>
      <c r="F77" s="329"/>
      <c r="G77" s="330"/>
      <c r="H77" s="331"/>
      <c r="I77" s="148" t="s">
        <v>167</v>
      </c>
      <c r="J77" s="81">
        <f aca="true" t="shared" si="52" ref="J77:U77">J75</f>
        <v>1.4191380908248379</v>
      </c>
      <c r="K77" s="66">
        <f t="shared" si="52"/>
        <v>1.4191380908248379</v>
      </c>
      <c r="L77" s="66">
        <f t="shared" si="52"/>
        <v>0</v>
      </c>
      <c r="M77" s="80">
        <f t="shared" si="52"/>
        <v>0</v>
      </c>
      <c r="N77" s="65">
        <f t="shared" si="52"/>
        <v>0</v>
      </c>
      <c r="O77" s="66">
        <f t="shared" si="52"/>
        <v>0</v>
      </c>
      <c r="P77" s="66">
        <f t="shared" si="52"/>
        <v>0</v>
      </c>
      <c r="Q77" s="67">
        <f t="shared" si="52"/>
        <v>0</v>
      </c>
      <c r="R77" s="65">
        <f t="shared" si="52"/>
        <v>0</v>
      </c>
      <c r="S77" s="66">
        <f t="shared" si="52"/>
        <v>0</v>
      </c>
      <c r="T77" s="66">
        <f t="shared" si="52"/>
        <v>0</v>
      </c>
      <c r="U77" s="67">
        <f t="shared" si="52"/>
        <v>0</v>
      </c>
      <c r="V77" s="65">
        <f t="shared" si="51"/>
        <v>0</v>
      </c>
      <c r="W77" s="66">
        <f t="shared" si="51"/>
        <v>0</v>
      </c>
      <c r="X77" s="66">
        <f t="shared" si="51"/>
        <v>0</v>
      </c>
      <c r="Y77" s="67">
        <f t="shared" si="51"/>
        <v>0</v>
      </c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</row>
    <row r="78" spans="1:39" s="10" customFormat="1" ht="12" customHeight="1">
      <c r="A78" s="346">
        <v>1</v>
      </c>
      <c r="B78" s="347">
        <v>2</v>
      </c>
      <c r="C78" s="446">
        <v>3</v>
      </c>
      <c r="D78" s="350" t="s">
        <v>32</v>
      </c>
      <c r="E78" s="353" t="s">
        <v>15</v>
      </c>
      <c r="F78" s="418" t="s">
        <v>31</v>
      </c>
      <c r="G78" s="418" t="s">
        <v>107</v>
      </c>
      <c r="H78" s="355" t="s">
        <v>17</v>
      </c>
      <c r="I78" s="134" t="s">
        <v>166</v>
      </c>
      <c r="J78" s="138">
        <v>20</v>
      </c>
      <c r="K78" s="53">
        <v>20</v>
      </c>
      <c r="L78" s="53"/>
      <c r="M78" s="61">
        <v>0</v>
      </c>
      <c r="N78" s="52">
        <v>20</v>
      </c>
      <c r="O78" s="53">
        <v>20</v>
      </c>
      <c r="P78" s="53"/>
      <c r="Q78" s="54"/>
      <c r="R78" s="52">
        <v>30</v>
      </c>
      <c r="S78" s="53">
        <v>30</v>
      </c>
      <c r="T78" s="53"/>
      <c r="U78" s="54"/>
      <c r="V78" s="52">
        <v>40</v>
      </c>
      <c r="W78" s="53">
        <v>40</v>
      </c>
      <c r="X78" s="53"/>
      <c r="Y78" s="54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</row>
    <row r="79" spans="1:39" s="10" customFormat="1" ht="12" customHeight="1" thickBot="1">
      <c r="A79" s="346"/>
      <c r="B79" s="347"/>
      <c r="C79" s="446"/>
      <c r="D79" s="350"/>
      <c r="E79" s="353"/>
      <c r="F79" s="419"/>
      <c r="G79" s="419"/>
      <c r="H79" s="356"/>
      <c r="I79" s="161" t="s">
        <v>167</v>
      </c>
      <c r="J79" s="164">
        <f aca="true" t="shared" si="53" ref="J79:U79">J78/3.4528</f>
        <v>5.792400370713624</v>
      </c>
      <c r="K79" s="162">
        <f t="shared" si="53"/>
        <v>5.792400370713624</v>
      </c>
      <c r="L79" s="162">
        <f t="shared" si="53"/>
        <v>0</v>
      </c>
      <c r="M79" s="165">
        <f t="shared" si="53"/>
        <v>0</v>
      </c>
      <c r="N79" s="166">
        <f t="shared" si="53"/>
        <v>5.792400370713624</v>
      </c>
      <c r="O79" s="162">
        <f t="shared" si="53"/>
        <v>5.792400370713624</v>
      </c>
      <c r="P79" s="162">
        <f t="shared" si="53"/>
        <v>0</v>
      </c>
      <c r="Q79" s="163">
        <f t="shared" si="53"/>
        <v>0</v>
      </c>
      <c r="R79" s="166">
        <f t="shared" si="53"/>
        <v>8.688600556070435</v>
      </c>
      <c r="S79" s="166">
        <v>8.7</v>
      </c>
      <c r="T79" s="162">
        <f t="shared" si="53"/>
        <v>0</v>
      </c>
      <c r="U79" s="163">
        <f t="shared" si="53"/>
        <v>0</v>
      </c>
      <c r="V79" s="166">
        <f>V78/3.4528</f>
        <v>11.584800741427248</v>
      </c>
      <c r="W79" s="162">
        <f>W78/3.4528</f>
        <v>11.584800741427248</v>
      </c>
      <c r="X79" s="162">
        <f>X78/3.4528</f>
        <v>0</v>
      </c>
      <c r="Y79" s="163">
        <f>Y78/3.4528</f>
        <v>0</v>
      </c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</row>
    <row r="80" spans="1:39" s="10" customFormat="1" ht="12" customHeight="1" thickBot="1">
      <c r="A80" s="346"/>
      <c r="B80" s="347"/>
      <c r="C80" s="446"/>
      <c r="D80" s="350"/>
      <c r="E80" s="353"/>
      <c r="F80" s="326" t="s">
        <v>19</v>
      </c>
      <c r="G80" s="327"/>
      <c r="H80" s="328"/>
      <c r="I80" s="146" t="s">
        <v>166</v>
      </c>
      <c r="J80" s="81">
        <f aca="true" t="shared" si="54" ref="J80:U80">J78</f>
        <v>20</v>
      </c>
      <c r="K80" s="66">
        <f t="shared" si="54"/>
        <v>20</v>
      </c>
      <c r="L80" s="66">
        <f t="shared" si="54"/>
        <v>0</v>
      </c>
      <c r="M80" s="80">
        <f t="shared" si="54"/>
        <v>0</v>
      </c>
      <c r="N80" s="65">
        <f t="shared" si="54"/>
        <v>20</v>
      </c>
      <c r="O80" s="66">
        <f t="shared" si="54"/>
        <v>20</v>
      </c>
      <c r="P80" s="66">
        <f t="shared" si="54"/>
        <v>0</v>
      </c>
      <c r="Q80" s="67">
        <f t="shared" si="54"/>
        <v>0</v>
      </c>
      <c r="R80" s="65">
        <f t="shared" si="54"/>
        <v>30</v>
      </c>
      <c r="S80" s="66">
        <f t="shared" si="54"/>
        <v>30</v>
      </c>
      <c r="T80" s="66">
        <f t="shared" si="54"/>
        <v>0</v>
      </c>
      <c r="U80" s="67">
        <f t="shared" si="54"/>
        <v>0</v>
      </c>
      <c r="V80" s="65">
        <f aca="true" t="shared" si="55" ref="V80:Y81">V78</f>
        <v>40</v>
      </c>
      <c r="W80" s="66">
        <f t="shared" si="55"/>
        <v>40</v>
      </c>
      <c r="X80" s="66">
        <f t="shared" si="55"/>
        <v>0</v>
      </c>
      <c r="Y80" s="67">
        <f t="shared" si="55"/>
        <v>0</v>
      </c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</row>
    <row r="81" spans="1:39" s="10" customFormat="1" ht="12" customHeight="1" thickBot="1">
      <c r="A81" s="346"/>
      <c r="B81" s="347"/>
      <c r="C81" s="446"/>
      <c r="D81" s="350"/>
      <c r="E81" s="353"/>
      <c r="F81" s="329"/>
      <c r="G81" s="330"/>
      <c r="H81" s="331"/>
      <c r="I81" s="148" t="s">
        <v>167</v>
      </c>
      <c r="J81" s="81">
        <f aca="true" t="shared" si="56" ref="J81:U81">J79</f>
        <v>5.792400370713624</v>
      </c>
      <c r="K81" s="66">
        <f t="shared" si="56"/>
        <v>5.792400370713624</v>
      </c>
      <c r="L81" s="66">
        <f t="shared" si="56"/>
        <v>0</v>
      </c>
      <c r="M81" s="80">
        <f t="shared" si="56"/>
        <v>0</v>
      </c>
      <c r="N81" s="65">
        <f t="shared" si="56"/>
        <v>5.792400370713624</v>
      </c>
      <c r="O81" s="66">
        <f t="shared" si="56"/>
        <v>5.792400370713624</v>
      </c>
      <c r="P81" s="66">
        <f t="shared" si="56"/>
        <v>0</v>
      </c>
      <c r="Q81" s="67">
        <f t="shared" si="56"/>
        <v>0</v>
      </c>
      <c r="R81" s="65">
        <f t="shared" si="56"/>
        <v>8.688600556070435</v>
      </c>
      <c r="S81" s="66">
        <f t="shared" si="56"/>
        <v>8.7</v>
      </c>
      <c r="T81" s="66">
        <f t="shared" si="56"/>
        <v>0</v>
      </c>
      <c r="U81" s="67">
        <f t="shared" si="56"/>
        <v>0</v>
      </c>
      <c r="V81" s="65">
        <f t="shared" si="55"/>
        <v>11.584800741427248</v>
      </c>
      <c r="W81" s="66">
        <f t="shared" si="55"/>
        <v>11.584800741427248</v>
      </c>
      <c r="X81" s="66">
        <f t="shared" si="55"/>
        <v>0</v>
      </c>
      <c r="Y81" s="67">
        <f t="shared" si="55"/>
        <v>0</v>
      </c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</row>
    <row r="82" spans="1:39" s="10" customFormat="1" ht="12" customHeight="1">
      <c r="A82" s="346">
        <v>1</v>
      </c>
      <c r="B82" s="347">
        <v>2</v>
      </c>
      <c r="C82" s="348">
        <v>4</v>
      </c>
      <c r="D82" s="350" t="s">
        <v>33</v>
      </c>
      <c r="E82" s="353" t="s">
        <v>15</v>
      </c>
      <c r="F82" s="418" t="s">
        <v>31</v>
      </c>
      <c r="G82" s="418" t="s">
        <v>74</v>
      </c>
      <c r="H82" s="355" t="s">
        <v>17</v>
      </c>
      <c r="I82" s="134" t="s">
        <v>166</v>
      </c>
      <c r="J82" s="138">
        <v>20</v>
      </c>
      <c r="K82" s="167">
        <v>20</v>
      </c>
      <c r="L82" s="167"/>
      <c r="M82" s="61">
        <v>0</v>
      </c>
      <c r="N82" s="52">
        <v>20</v>
      </c>
      <c r="O82" s="167">
        <v>20</v>
      </c>
      <c r="P82" s="167"/>
      <c r="Q82" s="54"/>
      <c r="R82" s="52">
        <v>30</v>
      </c>
      <c r="S82" s="167">
        <v>30</v>
      </c>
      <c r="T82" s="167"/>
      <c r="U82" s="54"/>
      <c r="V82" s="52">
        <v>40</v>
      </c>
      <c r="W82" s="167">
        <v>40</v>
      </c>
      <c r="X82" s="167"/>
      <c r="Y82" s="54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</row>
    <row r="83" spans="1:39" s="10" customFormat="1" ht="12" customHeight="1" thickBot="1">
      <c r="A83" s="346"/>
      <c r="B83" s="347"/>
      <c r="C83" s="348"/>
      <c r="D83" s="350"/>
      <c r="E83" s="353"/>
      <c r="F83" s="419"/>
      <c r="G83" s="419"/>
      <c r="H83" s="356"/>
      <c r="I83" s="161" t="s">
        <v>167</v>
      </c>
      <c r="J83" s="164">
        <f aca="true" t="shared" si="57" ref="J83:U83">J82/3.4528</f>
        <v>5.792400370713624</v>
      </c>
      <c r="K83" s="162">
        <f t="shared" si="57"/>
        <v>5.792400370713624</v>
      </c>
      <c r="L83" s="162">
        <f t="shared" si="57"/>
        <v>0</v>
      </c>
      <c r="M83" s="165">
        <f t="shared" si="57"/>
        <v>0</v>
      </c>
      <c r="N83" s="166">
        <f t="shared" si="57"/>
        <v>5.792400370713624</v>
      </c>
      <c r="O83" s="162">
        <f t="shared" si="57"/>
        <v>5.792400370713624</v>
      </c>
      <c r="P83" s="162">
        <f t="shared" si="57"/>
        <v>0</v>
      </c>
      <c r="Q83" s="163">
        <f t="shared" si="57"/>
        <v>0</v>
      </c>
      <c r="R83" s="166">
        <f t="shared" si="57"/>
        <v>8.688600556070435</v>
      </c>
      <c r="S83" s="162">
        <f t="shared" si="57"/>
        <v>8.688600556070435</v>
      </c>
      <c r="T83" s="162">
        <f t="shared" si="57"/>
        <v>0</v>
      </c>
      <c r="U83" s="163">
        <f t="shared" si="57"/>
        <v>0</v>
      </c>
      <c r="V83" s="166">
        <f>V82/3.4528</f>
        <v>11.584800741427248</v>
      </c>
      <c r="W83" s="162">
        <f>W82/3.4528</f>
        <v>11.584800741427248</v>
      </c>
      <c r="X83" s="162">
        <f>X82/3.4528</f>
        <v>0</v>
      </c>
      <c r="Y83" s="163">
        <f>Y82/3.4528</f>
        <v>0</v>
      </c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</row>
    <row r="84" spans="1:39" s="10" customFormat="1" ht="12" customHeight="1" thickBot="1">
      <c r="A84" s="346"/>
      <c r="B84" s="347"/>
      <c r="C84" s="348"/>
      <c r="D84" s="350"/>
      <c r="E84" s="353"/>
      <c r="F84" s="326" t="s">
        <v>19</v>
      </c>
      <c r="G84" s="327"/>
      <c r="H84" s="328"/>
      <c r="I84" s="146" t="s">
        <v>166</v>
      </c>
      <c r="J84" s="81">
        <f aca="true" t="shared" si="58" ref="J84:U84">J82</f>
        <v>20</v>
      </c>
      <c r="K84" s="66">
        <f t="shared" si="58"/>
        <v>20</v>
      </c>
      <c r="L84" s="66">
        <f t="shared" si="58"/>
        <v>0</v>
      </c>
      <c r="M84" s="80">
        <f t="shared" si="58"/>
        <v>0</v>
      </c>
      <c r="N84" s="65">
        <f t="shared" si="58"/>
        <v>20</v>
      </c>
      <c r="O84" s="66">
        <f t="shared" si="58"/>
        <v>20</v>
      </c>
      <c r="P84" s="66">
        <f t="shared" si="58"/>
        <v>0</v>
      </c>
      <c r="Q84" s="67">
        <f t="shared" si="58"/>
        <v>0</v>
      </c>
      <c r="R84" s="65">
        <f t="shared" si="58"/>
        <v>30</v>
      </c>
      <c r="S84" s="66">
        <f t="shared" si="58"/>
        <v>30</v>
      </c>
      <c r="T84" s="66">
        <f t="shared" si="58"/>
        <v>0</v>
      </c>
      <c r="U84" s="67">
        <f t="shared" si="58"/>
        <v>0</v>
      </c>
      <c r="V84" s="65">
        <f aca="true" t="shared" si="59" ref="V84:Y85">V82</f>
        <v>40</v>
      </c>
      <c r="W84" s="66">
        <f t="shared" si="59"/>
        <v>40</v>
      </c>
      <c r="X84" s="66">
        <f t="shared" si="59"/>
        <v>0</v>
      </c>
      <c r="Y84" s="67">
        <f t="shared" si="59"/>
        <v>0</v>
      </c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</row>
    <row r="85" spans="1:39" s="10" customFormat="1" ht="12" customHeight="1" thickBot="1">
      <c r="A85" s="346"/>
      <c r="B85" s="347"/>
      <c r="C85" s="348"/>
      <c r="D85" s="350"/>
      <c r="E85" s="353"/>
      <c r="F85" s="329"/>
      <c r="G85" s="330"/>
      <c r="H85" s="331"/>
      <c r="I85" s="148" t="s">
        <v>167</v>
      </c>
      <c r="J85" s="81">
        <f aca="true" t="shared" si="60" ref="J85:U85">J83</f>
        <v>5.792400370713624</v>
      </c>
      <c r="K85" s="66">
        <f t="shared" si="60"/>
        <v>5.792400370713624</v>
      </c>
      <c r="L85" s="66">
        <f t="shared" si="60"/>
        <v>0</v>
      </c>
      <c r="M85" s="80">
        <f t="shared" si="60"/>
        <v>0</v>
      </c>
      <c r="N85" s="65">
        <f t="shared" si="60"/>
        <v>5.792400370713624</v>
      </c>
      <c r="O85" s="66">
        <f t="shared" si="60"/>
        <v>5.792400370713624</v>
      </c>
      <c r="P85" s="66">
        <f t="shared" si="60"/>
        <v>0</v>
      </c>
      <c r="Q85" s="67">
        <f t="shared" si="60"/>
        <v>0</v>
      </c>
      <c r="R85" s="65">
        <f t="shared" si="60"/>
        <v>8.688600556070435</v>
      </c>
      <c r="S85" s="66">
        <f t="shared" si="60"/>
        <v>8.688600556070435</v>
      </c>
      <c r="T85" s="66">
        <f t="shared" si="60"/>
        <v>0</v>
      </c>
      <c r="U85" s="67">
        <f t="shared" si="60"/>
        <v>0</v>
      </c>
      <c r="V85" s="65">
        <f t="shared" si="59"/>
        <v>11.584800741427248</v>
      </c>
      <c r="W85" s="66">
        <f t="shared" si="59"/>
        <v>11.584800741427248</v>
      </c>
      <c r="X85" s="66">
        <f t="shared" si="59"/>
        <v>0</v>
      </c>
      <c r="Y85" s="67">
        <f t="shared" si="59"/>
        <v>0</v>
      </c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</row>
    <row r="86" spans="1:39" s="10" customFormat="1" ht="12" customHeight="1">
      <c r="A86" s="346">
        <v>1</v>
      </c>
      <c r="B86" s="347">
        <v>2</v>
      </c>
      <c r="C86" s="348">
        <v>5</v>
      </c>
      <c r="D86" s="350" t="s">
        <v>34</v>
      </c>
      <c r="E86" s="353" t="s">
        <v>15</v>
      </c>
      <c r="F86" s="418" t="s">
        <v>31</v>
      </c>
      <c r="G86" s="418" t="s">
        <v>75</v>
      </c>
      <c r="H86" s="355" t="s">
        <v>17</v>
      </c>
      <c r="I86" s="134" t="s">
        <v>166</v>
      </c>
      <c r="J86" s="138">
        <v>10</v>
      </c>
      <c r="K86" s="167">
        <v>10</v>
      </c>
      <c r="L86" s="167"/>
      <c r="M86" s="61">
        <v>0</v>
      </c>
      <c r="N86" s="52">
        <v>10</v>
      </c>
      <c r="O86" s="167">
        <v>10</v>
      </c>
      <c r="P86" s="167"/>
      <c r="Q86" s="54"/>
      <c r="R86" s="52">
        <v>20</v>
      </c>
      <c r="S86" s="167">
        <v>20</v>
      </c>
      <c r="T86" s="167"/>
      <c r="U86" s="54"/>
      <c r="V86" s="52">
        <v>30</v>
      </c>
      <c r="W86" s="167">
        <v>30</v>
      </c>
      <c r="X86" s="167"/>
      <c r="Y86" s="54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</row>
    <row r="87" spans="1:39" s="10" customFormat="1" ht="12" customHeight="1" thickBot="1">
      <c r="A87" s="346"/>
      <c r="B87" s="347"/>
      <c r="C87" s="348"/>
      <c r="D87" s="350"/>
      <c r="E87" s="353"/>
      <c r="F87" s="419"/>
      <c r="G87" s="419"/>
      <c r="H87" s="356"/>
      <c r="I87" s="161" t="s">
        <v>167</v>
      </c>
      <c r="J87" s="164">
        <f aca="true" t="shared" si="61" ref="J87:U87">J86/3.4528</f>
        <v>2.896200185356812</v>
      </c>
      <c r="K87" s="162">
        <f t="shared" si="61"/>
        <v>2.896200185356812</v>
      </c>
      <c r="L87" s="162">
        <f t="shared" si="61"/>
        <v>0</v>
      </c>
      <c r="M87" s="165">
        <f t="shared" si="61"/>
        <v>0</v>
      </c>
      <c r="N87" s="166">
        <f t="shared" si="61"/>
        <v>2.896200185356812</v>
      </c>
      <c r="O87" s="162">
        <f t="shared" si="61"/>
        <v>2.896200185356812</v>
      </c>
      <c r="P87" s="162">
        <f t="shared" si="61"/>
        <v>0</v>
      </c>
      <c r="Q87" s="163">
        <f t="shared" si="61"/>
        <v>0</v>
      </c>
      <c r="R87" s="166">
        <f t="shared" si="61"/>
        <v>5.792400370713624</v>
      </c>
      <c r="S87" s="162">
        <f t="shared" si="61"/>
        <v>5.792400370713624</v>
      </c>
      <c r="T87" s="162">
        <f t="shared" si="61"/>
        <v>0</v>
      </c>
      <c r="U87" s="163">
        <f t="shared" si="61"/>
        <v>0</v>
      </c>
      <c r="V87" s="166">
        <f>V86/3.4528</f>
        <v>8.688600556070435</v>
      </c>
      <c r="W87" s="162">
        <f>W86/3.4528</f>
        <v>8.688600556070435</v>
      </c>
      <c r="X87" s="162">
        <f>X86/3.4528</f>
        <v>0</v>
      </c>
      <c r="Y87" s="163">
        <f>Y86/3.4528</f>
        <v>0</v>
      </c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</row>
    <row r="88" spans="1:39" s="10" customFormat="1" ht="12" customHeight="1" thickBot="1">
      <c r="A88" s="346"/>
      <c r="B88" s="347"/>
      <c r="C88" s="348"/>
      <c r="D88" s="350"/>
      <c r="E88" s="353"/>
      <c r="F88" s="326" t="s">
        <v>19</v>
      </c>
      <c r="G88" s="327"/>
      <c r="H88" s="328"/>
      <c r="I88" s="146" t="s">
        <v>166</v>
      </c>
      <c r="J88" s="81">
        <f aca="true" t="shared" si="62" ref="J88:U88">J86</f>
        <v>10</v>
      </c>
      <c r="K88" s="66">
        <f t="shared" si="62"/>
        <v>10</v>
      </c>
      <c r="L88" s="66">
        <f t="shared" si="62"/>
        <v>0</v>
      </c>
      <c r="M88" s="80">
        <f t="shared" si="62"/>
        <v>0</v>
      </c>
      <c r="N88" s="65">
        <f t="shared" si="62"/>
        <v>10</v>
      </c>
      <c r="O88" s="66">
        <f t="shared" si="62"/>
        <v>10</v>
      </c>
      <c r="P88" s="66">
        <f t="shared" si="62"/>
        <v>0</v>
      </c>
      <c r="Q88" s="67">
        <f t="shared" si="62"/>
        <v>0</v>
      </c>
      <c r="R88" s="65">
        <f t="shared" si="62"/>
        <v>20</v>
      </c>
      <c r="S88" s="66">
        <f t="shared" si="62"/>
        <v>20</v>
      </c>
      <c r="T88" s="66">
        <f t="shared" si="62"/>
        <v>0</v>
      </c>
      <c r="U88" s="67">
        <f t="shared" si="62"/>
        <v>0</v>
      </c>
      <c r="V88" s="65">
        <f aca="true" t="shared" si="63" ref="V88:Y89">V86</f>
        <v>30</v>
      </c>
      <c r="W88" s="66">
        <f t="shared" si="63"/>
        <v>30</v>
      </c>
      <c r="X88" s="66">
        <f t="shared" si="63"/>
        <v>0</v>
      </c>
      <c r="Y88" s="67">
        <f t="shared" si="63"/>
        <v>0</v>
      </c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</row>
    <row r="89" spans="1:39" s="10" customFormat="1" ht="12" customHeight="1" thickBot="1">
      <c r="A89" s="346"/>
      <c r="B89" s="347"/>
      <c r="C89" s="348"/>
      <c r="D89" s="350"/>
      <c r="E89" s="353"/>
      <c r="F89" s="329"/>
      <c r="G89" s="330"/>
      <c r="H89" s="331"/>
      <c r="I89" s="148" t="s">
        <v>167</v>
      </c>
      <c r="J89" s="81">
        <f aca="true" t="shared" si="64" ref="J89:U89">J87</f>
        <v>2.896200185356812</v>
      </c>
      <c r="K89" s="66">
        <f t="shared" si="64"/>
        <v>2.896200185356812</v>
      </c>
      <c r="L89" s="66">
        <f t="shared" si="64"/>
        <v>0</v>
      </c>
      <c r="M89" s="80">
        <f t="shared" si="64"/>
        <v>0</v>
      </c>
      <c r="N89" s="65">
        <f t="shared" si="64"/>
        <v>2.896200185356812</v>
      </c>
      <c r="O89" s="66">
        <f t="shared" si="64"/>
        <v>2.896200185356812</v>
      </c>
      <c r="P89" s="66">
        <f t="shared" si="64"/>
        <v>0</v>
      </c>
      <c r="Q89" s="67">
        <f t="shared" si="64"/>
        <v>0</v>
      </c>
      <c r="R89" s="65">
        <f t="shared" si="64"/>
        <v>5.792400370713624</v>
      </c>
      <c r="S89" s="66">
        <f t="shared" si="64"/>
        <v>5.792400370713624</v>
      </c>
      <c r="T89" s="66">
        <f t="shared" si="64"/>
        <v>0</v>
      </c>
      <c r="U89" s="67">
        <f t="shared" si="64"/>
        <v>0</v>
      </c>
      <c r="V89" s="65">
        <f t="shared" si="63"/>
        <v>8.688600556070435</v>
      </c>
      <c r="W89" s="66">
        <f t="shared" si="63"/>
        <v>8.688600556070435</v>
      </c>
      <c r="X89" s="66">
        <f t="shared" si="63"/>
        <v>0</v>
      </c>
      <c r="Y89" s="67">
        <f t="shared" si="63"/>
        <v>0</v>
      </c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</row>
    <row r="90" spans="1:39" s="10" customFormat="1" ht="12" customHeight="1">
      <c r="A90" s="346">
        <v>1</v>
      </c>
      <c r="B90" s="347">
        <v>2</v>
      </c>
      <c r="C90" s="348">
        <v>6</v>
      </c>
      <c r="D90" s="350" t="s">
        <v>35</v>
      </c>
      <c r="E90" s="353" t="s">
        <v>15</v>
      </c>
      <c r="F90" s="418" t="s">
        <v>31</v>
      </c>
      <c r="G90" s="418" t="s">
        <v>76</v>
      </c>
      <c r="H90" s="355" t="s">
        <v>17</v>
      </c>
      <c r="I90" s="134" t="s">
        <v>166</v>
      </c>
      <c r="J90" s="138">
        <v>10</v>
      </c>
      <c r="K90" s="167">
        <v>10</v>
      </c>
      <c r="L90" s="167"/>
      <c r="M90" s="61">
        <v>0</v>
      </c>
      <c r="N90" s="52">
        <v>10</v>
      </c>
      <c r="O90" s="167">
        <v>10</v>
      </c>
      <c r="P90" s="167"/>
      <c r="Q90" s="54"/>
      <c r="R90" s="52">
        <v>30</v>
      </c>
      <c r="S90" s="167">
        <v>30</v>
      </c>
      <c r="T90" s="167"/>
      <c r="U90" s="54"/>
      <c r="V90" s="52">
        <v>40</v>
      </c>
      <c r="W90" s="167">
        <v>40</v>
      </c>
      <c r="X90" s="167"/>
      <c r="Y90" s="54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</row>
    <row r="91" spans="1:39" s="10" customFormat="1" ht="12" customHeight="1" thickBot="1">
      <c r="A91" s="346"/>
      <c r="B91" s="347"/>
      <c r="C91" s="348"/>
      <c r="D91" s="350"/>
      <c r="E91" s="353"/>
      <c r="F91" s="419"/>
      <c r="G91" s="419"/>
      <c r="H91" s="356"/>
      <c r="I91" s="161" t="s">
        <v>167</v>
      </c>
      <c r="J91" s="164">
        <f aca="true" t="shared" si="65" ref="J91:U91">J90/3.4528</f>
        <v>2.896200185356812</v>
      </c>
      <c r="K91" s="162">
        <f t="shared" si="65"/>
        <v>2.896200185356812</v>
      </c>
      <c r="L91" s="162">
        <f t="shared" si="65"/>
        <v>0</v>
      </c>
      <c r="M91" s="165">
        <f t="shared" si="65"/>
        <v>0</v>
      </c>
      <c r="N91" s="166">
        <v>2.9</v>
      </c>
      <c r="O91" s="162">
        <v>2.9</v>
      </c>
      <c r="P91" s="162">
        <f t="shared" si="65"/>
        <v>0</v>
      </c>
      <c r="Q91" s="163">
        <f t="shared" si="65"/>
        <v>0</v>
      </c>
      <c r="R91" s="166">
        <f t="shared" si="65"/>
        <v>8.688600556070435</v>
      </c>
      <c r="S91" s="162">
        <f t="shared" si="65"/>
        <v>8.688600556070435</v>
      </c>
      <c r="T91" s="162">
        <f t="shared" si="65"/>
        <v>0</v>
      </c>
      <c r="U91" s="163">
        <f t="shared" si="65"/>
        <v>0</v>
      </c>
      <c r="V91" s="166">
        <f>V90/3.4528</f>
        <v>11.584800741427248</v>
      </c>
      <c r="W91" s="162">
        <f>W90/3.4528</f>
        <v>11.584800741427248</v>
      </c>
      <c r="X91" s="162">
        <f>X90/3.4528</f>
        <v>0</v>
      </c>
      <c r="Y91" s="163">
        <f>Y90/3.4528</f>
        <v>0</v>
      </c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</row>
    <row r="92" spans="1:39" s="10" customFormat="1" ht="12" customHeight="1" thickBot="1">
      <c r="A92" s="346"/>
      <c r="B92" s="347"/>
      <c r="C92" s="348"/>
      <c r="D92" s="350"/>
      <c r="E92" s="353"/>
      <c r="F92" s="326" t="s">
        <v>19</v>
      </c>
      <c r="G92" s="327"/>
      <c r="H92" s="328"/>
      <c r="I92" s="146" t="s">
        <v>166</v>
      </c>
      <c r="J92" s="81">
        <f aca="true" t="shared" si="66" ref="J92:U92">J90</f>
        <v>10</v>
      </c>
      <c r="K92" s="66">
        <f t="shared" si="66"/>
        <v>10</v>
      </c>
      <c r="L92" s="66">
        <f t="shared" si="66"/>
        <v>0</v>
      </c>
      <c r="M92" s="80">
        <f t="shared" si="66"/>
        <v>0</v>
      </c>
      <c r="N92" s="65">
        <f t="shared" si="66"/>
        <v>10</v>
      </c>
      <c r="O92" s="66">
        <f t="shared" si="66"/>
        <v>10</v>
      </c>
      <c r="P92" s="66">
        <f t="shared" si="66"/>
        <v>0</v>
      </c>
      <c r="Q92" s="67">
        <f t="shared" si="66"/>
        <v>0</v>
      </c>
      <c r="R92" s="65">
        <f t="shared" si="66"/>
        <v>30</v>
      </c>
      <c r="S92" s="66">
        <f t="shared" si="66"/>
        <v>30</v>
      </c>
      <c r="T92" s="66">
        <f t="shared" si="66"/>
        <v>0</v>
      </c>
      <c r="U92" s="67">
        <f t="shared" si="66"/>
        <v>0</v>
      </c>
      <c r="V92" s="65">
        <f aca="true" t="shared" si="67" ref="V92:Y93">V90</f>
        <v>40</v>
      </c>
      <c r="W92" s="66">
        <f t="shared" si="67"/>
        <v>40</v>
      </c>
      <c r="X92" s="66">
        <f t="shared" si="67"/>
        <v>0</v>
      </c>
      <c r="Y92" s="67">
        <f t="shared" si="67"/>
        <v>0</v>
      </c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</row>
    <row r="93" spans="1:39" s="10" customFormat="1" ht="12" customHeight="1" thickBot="1">
      <c r="A93" s="346"/>
      <c r="B93" s="347"/>
      <c r="C93" s="348"/>
      <c r="D93" s="350"/>
      <c r="E93" s="353"/>
      <c r="F93" s="329"/>
      <c r="G93" s="330"/>
      <c r="H93" s="331"/>
      <c r="I93" s="148" t="s">
        <v>167</v>
      </c>
      <c r="J93" s="81">
        <f aca="true" t="shared" si="68" ref="J93:U93">J91</f>
        <v>2.896200185356812</v>
      </c>
      <c r="K93" s="66">
        <f t="shared" si="68"/>
        <v>2.896200185356812</v>
      </c>
      <c r="L93" s="66">
        <f t="shared" si="68"/>
        <v>0</v>
      </c>
      <c r="M93" s="80">
        <f t="shared" si="68"/>
        <v>0</v>
      </c>
      <c r="N93" s="65">
        <f t="shared" si="68"/>
        <v>2.9</v>
      </c>
      <c r="O93" s="66">
        <f t="shared" si="68"/>
        <v>2.9</v>
      </c>
      <c r="P93" s="66">
        <f t="shared" si="68"/>
        <v>0</v>
      </c>
      <c r="Q93" s="67">
        <f t="shared" si="68"/>
        <v>0</v>
      </c>
      <c r="R93" s="65">
        <f t="shared" si="68"/>
        <v>8.688600556070435</v>
      </c>
      <c r="S93" s="66">
        <f t="shared" si="68"/>
        <v>8.688600556070435</v>
      </c>
      <c r="T93" s="66">
        <f t="shared" si="68"/>
        <v>0</v>
      </c>
      <c r="U93" s="67">
        <f t="shared" si="68"/>
        <v>0</v>
      </c>
      <c r="V93" s="65">
        <f t="shared" si="67"/>
        <v>11.584800741427248</v>
      </c>
      <c r="W93" s="66">
        <f t="shared" si="67"/>
        <v>11.584800741427248</v>
      </c>
      <c r="X93" s="66">
        <f t="shared" si="67"/>
        <v>0</v>
      </c>
      <c r="Y93" s="67">
        <f t="shared" si="67"/>
        <v>0</v>
      </c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</row>
    <row r="94" spans="1:39" s="10" customFormat="1" ht="12" customHeight="1">
      <c r="A94" s="346">
        <v>1</v>
      </c>
      <c r="B94" s="347">
        <v>2</v>
      </c>
      <c r="C94" s="348">
        <v>7</v>
      </c>
      <c r="D94" s="350" t="s">
        <v>36</v>
      </c>
      <c r="E94" s="474" t="s">
        <v>23</v>
      </c>
      <c r="F94" s="418" t="s">
        <v>31</v>
      </c>
      <c r="G94" s="418" t="s">
        <v>108</v>
      </c>
      <c r="H94" s="355" t="s">
        <v>17</v>
      </c>
      <c r="I94" s="134" t="s">
        <v>166</v>
      </c>
      <c r="J94" s="138"/>
      <c r="K94" s="167"/>
      <c r="L94" s="167"/>
      <c r="M94" s="61">
        <v>0</v>
      </c>
      <c r="N94" s="52">
        <v>5</v>
      </c>
      <c r="O94" s="167">
        <v>5</v>
      </c>
      <c r="P94" s="167"/>
      <c r="Q94" s="54"/>
      <c r="R94" s="52">
        <v>10</v>
      </c>
      <c r="S94" s="167">
        <v>10</v>
      </c>
      <c r="T94" s="167"/>
      <c r="U94" s="54"/>
      <c r="V94" s="52">
        <v>15</v>
      </c>
      <c r="W94" s="167">
        <v>15</v>
      </c>
      <c r="X94" s="167"/>
      <c r="Y94" s="54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</row>
    <row r="95" spans="1:39" s="10" customFormat="1" ht="12" customHeight="1" thickBot="1">
      <c r="A95" s="346"/>
      <c r="B95" s="347"/>
      <c r="C95" s="348"/>
      <c r="D95" s="350"/>
      <c r="E95" s="345"/>
      <c r="F95" s="419"/>
      <c r="G95" s="419"/>
      <c r="H95" s="356"/>
      <c r="I95" s="161" t="s">
        <v>167</v>
      </c>
      <c r="J95" s="164">
        <f aca="true" t="shared" si="69" ref="J95:U95">J94/3.4528</f>
        <v>0</v>
      </c>
      <c r="K95" s="162">
        <f t="shared" si="69"/>
        <v>0</v>
      </c>
      <c r="L95" s="162">
        <f t="shared" si="69"/>
        <v>0</v>
      </c>
      <c r="M95" s="165">
        <f t="shared" si="69"/>
        <v>0</v>
      </c>
      <c r="N95" s="166">
        <f t="shared" si="69"/>
        <v>1.448100092678406</v>
      </c>
      <c r="O95" s="162">
        <f t="shared" si="69"/>
        <v>1.448100092678406</v>
      </c>
      <c r="P95" s="162">
        <f t="shared" si="69"/>
        <v>0</v>
      </c>
      <c r="Q95" s="163">
        <f t="shared" si="69"/>
        <v>0</v>
      </c>
      <c r="R95" s="166">
        <f t="shared" si="69"/>
        <v>2.896200185356812</v>
      </c>
      <c r="S95" s="162">
        <f t="shared" si="69"/>
        <v>2.896200185356812</v>
      </c>
      <c r="T95" s="162">
        <f t="shared" si="69"/>
        <v>0</v>
      </c>
      <c r="U95" s="163">
        <f t="shared" si="69"/>
        <v>0</v>
      </c>
      <c r="V95" s="166">
        <f>V94/3.4528</f>
        <v>4.344300278035218</v>
      </c>
      <c r="W95" s="162">
        <f>W94/3.4528</f>
        <v>4.344300278035218</v>
      </c>
      <c r="X95" s="162">
        <f>X94/3.4528</f>
        <v>0</v>
      </c>
      <c r="Y95" s="163">
        <f>Y94/3.4528</f>
        <v>0</v>
      </c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</row>
    <row r="96" spans="1:39" s="10" customFormat="1" ht="12" customHeight="1" thickBot="1">
      <c r="A96" s="346"/>
      <c r="B96" s="347"/>
      <c r="C96" s="348"/>
      <c r="D96" s="350"/>
      <c r="E96" s="345"/>
      <c r="F96" s="326" t="s">
        <v>19</v>
      </c>
      <c r="G96" s="327"/>
      <c r="H96" s="328"/>
      <c r="I96" s="146" t="s">
        <v>166</v>
      </c>
      <c r="J96" s="81">
        <f aca="true" t="shared" si="70" ref="J96:U96">J94</f>
        <v>0</v>
      </c>
      <c r="K96" s="66">
        <f t="shared" si="70"/>
        <v>0</v>
      </c>
      <c r="L96" s="66">
        <f t="shared" si="70"/>
        <v>0</v>
      </c>
      <c r="M96" s="80">
        <f t="shared" si="70"/>
        <v>0</v>
      </c>
      <c r="N96" s="65">
        <f t="shared" si="70"/>
        <v>5</v>
      </c>
      <c r="O96" s="66">
        <f t="shared" si="70"/>
        <v>5</v>
      </c>
      <c r="P96" s="66">
        <f t="shared" si="70"/>
        <v>0</v>
      </c>
      <c r="Q96" s="67">
        <f t="shared" si="70"/>
        <v>0</v>
      </c>
      <c r="R96" s="65">
        <f t="shared" si="70"/>
        <v>10</v>
      </c>
      <c r="S96" s="66">
        <f t="shared" si="70"/>
        <v>10</v>
      </c>
      <c r="T96" s="66">
        <f t="shared" si="70"/>
        <v>0</v>
      </c>
      <c r="U96" s="67">
        <f t="shared" si="70"/>
        <v>0</v>
      </c>
      <c r="V96" s="65">
        <f aca="true" t="shared" si="71" ref="V96:Y97">V94</f>
        <v>15</v>
      </c>
      <c r="W96" s="66">
        <f t="shared" si="71"/>
        <v>15</v>
      </c>
      <c r="X96" s="66">
        <f t="shared" si="71"/>
        <v>0</v>
      </c>
      <c r="Y96" s="67">
        <f t="shared" si="71"/>
        <v>0</v>
      </c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</row>
    <row r="97" spans="1:39" s="10" customFormat="1" ht="12" customHeight="1" thickBot="1">
      <c r="A97" s="346"/>
      <c r="B97" s="347"/>
      <c r="C97" s="348"/>
      <c r="D97" s="350"/>
      <c r="E97" s="345"/>
      <c r="F97" s="329"/>
      <c r="G97" s="330"/>
      <c r="H97" s="331"/>
      <c r="I97" s="148" t="s">
        <v>167</v>
      </c>
      <c r="J97" s="81">
        <f aca="true" t="shared" si="72" ref="J97:U97">J95</f>
        <v>0</v>
      </c>
      <c r="K97" s="66">
        <f t="shared" si="72"/>
        <v>0</v>
      </c>
      <c r="L97" s="66">
        <f t="shared" si="72"/>
        <v>0</v>
      </c>
      <c r="M97" s="80">
        <f t="shared" si="72"/>
        <v>0</v>
      </c>
      <c r="N97" s="65">
        <f t="shared" si="72"/>
        <v>1.448100092678406</v>
      </c>
      <c r="O97" s="66">
        <f t="shared" si="72"/>
        <v>1.448100092678406</v>
      </c>
      <c r="P97" s="66">
        <f t="shared" si="72"/>
        <v>0</v>
      </c>
      <c r="Q97" s="67">
        <f t="shared" si="72"/>
        <v>0</v>
      </c>
      <c r="R97" s="65">
        <f t="shared" si="72"/>
        <v>2.896200185356812</v>
      </c>
      <c r="S97" s="66">
        <f t="shared" si="72"/>
        <v>2.896200185356812</v>
      </c>
      <c r="T97" s="66">
        <f t="shared" si="72"/>
        <v>0</v>
      </c>
      <c r="U97" s="67">
        <f t="shared" si="72"/>
        <v>0</v>
      </c>
      <c r="V97" s="65">
        <f t="shared" si="71"/>
        <v>4.344300278035218</v>
      </c>
      <c r="W97" s="66">
        <f t="shared" si="71"/>
        <v>4.344300278035218</v>
      </c>
      <c r="X97" s="66">
        <f t="shared" si="71"/>
        <v>0</v>
      </c>
      <c r="Y97" s="67">
        <f t="shared" si="71"/>
        <v>0</v>
      </c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</row>
    <row r="98" spans="1:39" s="10" customFormat="1" ht="12" customHeight="1">
      <c r="A98" s="346">
        <v>1</v>
      </c>
      <c r="B98" s="347">
        <v>2</v>
      </c>
      <c r="C98" s="348">
        <v>8</v>
      </c>
      <c r="D98" s="350" t="s">
        <v>43</v>
      </c>
      <c r="E98" s="353" t="s">
        <v>41</v>
      </c>
      <c r="F98" s="418" t="s">
        <v>42</v>
      </c>
      <c r="G98" s="418" t="s">
        <v>86</v>
      </c>
      <c r="H98" s="355" t="s">
        <v>17</v>
      </c>
      <c r="I98" s="134" t="s">
        <v>166</v>
      </c>
      <c r="J98" s="52">
        <v>15</v>
      </c>
      <c r="K98" s="53">
        <v>15</v>
      </c>
      <c r="L98" s="53"/>
      <c r="M98" s="54">
        <v>0</v>
      </c>
      <c r="N98" s="52">
        <v>15</v>
      </c>
      <c r="O98" s="53">
        <v>15</v>
      </c>
      <c r="P98" s="53"/>
      <c r="Q98" s="54"/>
      <c r="R98" s="52">
        <v>20</v>
      </c>
      <c r="S98" s="53">
        <v>20</v>
      </c>
      <c r="T98" s="53"/>
      <c r="U98" s="54"/>
      <c r="V98" s="52">
        <v>25</v>
      </c>
      <c r="W98" s="53">
        <v>25</v>
      </c>
      <c r="X98" s="53"/>
      <c r="Y98" s="54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</row>
    <row r="99" spans="1:39" s="10" customFormat="1" ht="12" customHeight="1" thickBot="1">
      <c r="A99" s="346"/>
      <c r="B99" s="347"/>
      <c r="C99" s="348"/>
      <c r="D99" s="350"/>
      <c r="E99" s="353"/>
      <c r="F99" s="419"/>
      <c r="G99" s="419"/>
      <c r="H99" s="356"/>
      <c r="I99" s="161" t="s">
        <v>167</v>
      </c>
      <c r="J99" s="164">
        <f aca="true" t="shared" si="73" ref="J99:U99">J98/3.4528</f>
        <v>4.344300278035218</v>
      </c>
      <c r="K99" s="162">
        <f t="shared" si="73"/>
        <v>4.344300278035218</v>
      </c>
      <c r="L99" s="162">
        <f t="shared" si="73"/>
        <v>0</v>
      </c>
      <c r="M99" s="165">
        <f t="shared" si="73"/>
        <v>0</v>
      </c>
      <c r="N99" s="166">
        <f t="shared" si="73"/>
        <v>4.344300278035218</v>
      </c>
      <c r="O99" s="162">
        <f t="shared" si="73"/>
        <v>4.344300278035218</v>
      </c>
      <c r="P99" s="162">
        <f t="shared" si="73"/>
        <v>0</v>
      </c>
      <c r="Q99" s="163">
        <f t="shared" si="73"/>
        <v>0</v>
      </c>
      <c r="R99" s="166">
        <f t="shared" si="73"/>
        <v>5.792400370713624</v>
      </c>
      <c r="S99" s="162">
        <f t="shared" si="73"/>
        <v>5.792400370713624</v>
      </c>
      <c r="T99" s="162">
        <f t="shared" si="73"/>
        <v>0</v>
      </c>
      <c r="U99" s="163">
        <f t="shared" si="73"/>
        <v>0</v>
      </c>
      <c r="V99" s="166">
        <f>V98/3.4528</f>
        <v>7.24050046339203</v>
      </c>
      <c r="W99" s="162">
        <f>W98/3.4528</f>
        <v>7.24050046339203</v>
      </c>
      <c r="X99" s="162">
        <f>X98/3.4528</f>
        <v>0</v>
      </c>
      <c r="Y99" s="163">
        <f>Y98/3.4528</f>
        <v>0</v>
      </c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</row>
    <row r="100" spans="1:39" s="10" customFormat="1" ht="12" customHeight="1" thickBot="1">
      <c r="A100" s="346"/>
      <c r="B100" s="347"/>
      <c r="C100" s="348"/>
      <c r="D100" s="350"/>
      <c r="E100" s="353"/>
      <c r="F100" s="326" t="s">
        <v>19</v>
      </c>
      <c r="G100" s="327"/>
      <c r="H100" s="328"/>
      <c r="I100" s="146" t="s">
        <v>166</v>
      </c>
      <c r="J100" s="81">
        <f aca="true" t="shared" si="74" ref="J100:U100">J98</f>
        <v>15</v>
      </c>
      <c r="K100" s="66">
        <f t="shared" si="74"/>
        <v>15</v>
      </c>
      <c r="L100" s="66">
        <f t="shared" si="74"/>
        <v>0</v>
      </c>
      <c r="M100" s="80">
        <f t="shared" si="74"/>
        <v>0</v>
      </c>
      <c r="N100" s="65">
        <f t="shared" si="74"/>
        <v>15</v>
      </c>
      <c r="O100" s="66">
        <f t="shared" si="74"/>
        <v>15</v>
      </c>
      <c r="P100" s="66">
        <f t="shared" si="74"/>
        <v>0</v>
      </c>
      <c r="Q100" s="67">
        <f t="shared" si="74"/>
        <v>0</v>
      </c>
      <c r="R100" s="65">
        <f t="shared" si="74"/>
        <v>20</v>
      </c>
      <c r="S100" s="66">
        <f t="shared" si="74"/>
        <v>20</v>
      </c>
      <c r="T100" s="66">
        <f t="shared" si="74"/>
        <v>0</v>
      </c>
      <c r="U100" s="67">
        <f t="shared" si="74"/>
        <v>0</v>
      </c>
      <c r="V100" s="65">
        <f aca="true" t="shared" si="75" ref="V100:Y101">V98</f>
        <v>25</v>
      </c>
      <c r="W100" s="66">
        <f t="shared" si="75"/>
        <v>25</v>
      </c>
      <c r="X100" s="66">
        <f t="shared" si="75"/>
        <v>0</v>
      </c>
      <c r="Y100" s="67">
        <f t="shared" si="75"/>
        <v>0</v>
      </c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</row>
    <row r="101" spans="1:39" s="10" customFormat="1" ht="12" customHeight="1" thickBot="1">
      <c r="A101" s="346"/>
      <c r="B101" s="347"/>
      <c r="C101" s="348"/>
      <c r="D101" s="350"/>
      <c r="E101" s="353"/>
      <c r="F101" s="329"/>
      <c r="G101" s="330"/>
      <c r="H101" s="331"/>
      <c r="I101" s="148" t="s">
        <v>167</v>
      </c>
      <c r="J101" s="81">
        <f aca="true" t="shared" si="76" ref="J101:U101">J99</f>
        <v>4.344300278035218</v>
      </c>
      <c r="K101" s="66">
        <f t="shared" si="76"/>
        <v>4.344300278035218</v>
      </c>
      <c r="L101" s="66">
        <f t="shared" si="76"/>
        <v>0</v>
      </c>
      <c r="M101" s="80">
        <f t="shared" si="76"/>
        <v>0</v>
      </c>
      <c r="N101" s="65">
        <f t="shared" si="76"/>
        <v>4.344300278035218</v>
      </c>
      <c r="O101" s="66">
        <f t="shared" si="76"/>
        <v>4.344300278035218</v>
      </c>
      <c r="P101" s="66">
        <f t="shared" si="76"/>
        <v>0</v>
      </c>
      <c r="Q101" s="67">
        <f t="shared" si="76"/>
        <v>0</v>
      </c>
      <c r="R101" s="65">
        <f t="shared" si="76"/>
        <v>5.792400370713624</v>
      </c>
      <c r="S101" s="66">
        <f t="shared" si="76"/>
        <v>5.792400370713624</v>
      </c>
      <c r="T101" s="66">
        <f t="shared" si="76"/>
        <v>0</v>
      </c>
      <c r="U101" s="67">
        <f t="shared" si="76"/>
        <v>0</v>
      </c>
      <c r="V101" s="65">
        <f t="shared" si="75"/>
        <v>7.24050046339203</v>
      </c>
      <c r="W101" s="66">
        <f t="shared" si="75"/>
        <v>7.24050046339203</v>
      </c>
      <c r="X101" s="66">
        <f t="shared" si="75"/>
        <v>0</v>
      </c>
      <c r="Y101" s="67">
        <f t="shared" si="75"/>
        <v>0</v>
      </c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</row>
    <row r="102" spans="1:39" s="10" customFormat="1" ht="13.5" customHeight="1">
      <c r="A102" s="346">
        <v>1</v>
      </c>
      <c r="B102" s="347">
        <v>2</v>
      </c>
      <c r="C102" s="314">
        <v>9</v>
      </c>
      <c r="D102" s="349" t="s">
        <v>185</v>
      </c>
      <c r="E102" s="352" t="s">
        <v>172</v>
      </c>
      <c r="F102" s="418" t="s">
        <v>42</v>
      </c>
      <c r="G102" s="418"/>
      <c r="H102" s="355" t="s">
        <v>17</v>
      </c>
      <c r="I102" s="134" t="s">
        <v>166</v>
      </c>
      <c r="J102" s="52"/>
      <c r="K102" s="53"/>
      <c r="L102" s="53"/>
      <c r="M102" s="54">
        <v>0</v>
      </c>
      <c r="N102" s="52">
        <v>20</v>
      </c>
      <c r="O102" s="53">
        <v>20</v>
      </c>
      <c r="P102" s="53"/>
      <c r="Q102" s="54"/>
      <c r="R102" s="52">
        <v>20</v>
      </c>
      <c r="S102" s="53">
        <v>20</v>
      </c>
      <c r="T102" s="53"/>
      <c r="U102" s="54"/>
      <c r="V102" s="52">
        <v>20</v>
      </c>
      <c r="W102" s="53">
        <v>20</v>
      </c>
      <c r="X102" s="53"/>
      <c r="Y102" s="54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</row>
    <row r="103" spans="1:39" s="10" customFormat="1" ht="13.5" customHeight="1" thickBot="1">
      <c r="A103" s="346"/>
      <c r="B103" s="347"/>
      <c r="C103" s="348"/>
      <c r="D103" s="350"/>
      <c r="E103" s="353"/>
      <c r="F103" s="419"/>
      <c r="G103" s="419"/>
      <c r="H103" s="356"/>
      <c r="I103" s="161" t="s">
        <v>167</v>
      </c>
      <c r="J103" s="164">
        <f aca="true" t="shared" si="77" ref="J103:Y103">J102/3.4528</f>
        <v>0</v>
      </c>
      <c r="K103" s="162">
        <f t="shared" si="77"/>
        <v>0</v>
      </c>
      <c r="L103" s="162">
        <f t="shared" si="77"/>
        <v>0</v>
      </c>
      <c r="M103" s="165">
        <f t="shared" si="77"/>
        <v>0</v>
      </c>
      <c r="N103" s="166">
        <f t="shared" si="77"/>
        <v>5.792400370713624</v>
      </c>
      <c r="O103" s="162">
        <f t="shared" si="77"/>
        <v>5.792400370713624</v>
      </c>
      <c r="P103" s="162">
        <f t="shared" si="77"/>
        <v>0</v>
      </c>
      <c r="Q103" s="163">
        <f t="shared" si="77"/>
        <v>0</v>
      </c>
      <c r="R103" s="166">
        <f t="shared" si="77"/>
        <v>5.792400370713624</v>
      </c>
      <c r="S103" s="162">
        <f t="shared" si="77"/>
        <v>5.792400370713624</v>
      </c>
      <c r="T103" s="162">
        <f t="shared" si="77"/>
        <v>0</v>
      </c>
      <c r="U103" s="163">
        <f t="shared" si="77"/>
        <v>0</v>
      </c>
      <c r="V103" s="166">
        <f t="shared" si="77"/>
        <v>5.792400370713624</v>
      </c>
      <c r="W103" s="162">
        <f t="shared" si="77"/>
        <v>5.792400370713624</v>
      </c>
      <c r="X103" s="162">
        <f t="shared" si="77"/>
        <v>0</v>
      </c>
      <c r="Y103" s="163">
        <f t="shared" si="77"/>
        <v>0</v>
      </c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</row>
    <row r="104" spans="1:39" s="10" customFormat="1" ht="13.5" customHeight="1" thickBot="1">
      <c r="A104" s="346"/>
      <c r="B104" s="347"/>
      <c r="C104" s="348"/>
      <c r="D104" s="350"/>
      <c r="E104" s="353"/>
      <c r="F104" s="326" t="s">
        <v>19</v>
      </c>
      <c r="G104" s="327"/>
      <c r="H104" s="328"/>
      <c r="I104" s="146" t="s">
        <v>166</v>
      </c>
      <c r="J104" s="81">
        <f aca="true" t="shared" si="78" ref="J104:Y104">J102</f>
        <v>0</v>
      </c>
      <c r="K104" s="66">
        <f t="shared" si="78"/>
        <v>0</v>
      </c>
      <c r="L104" s="66">
        <f t="shared" si="78"/>
        <v>0</v>
      </c>
      <c r="M104" s="80">
        <f t="shared" si="78"/>
        <v>0</v>
      </c>
      <c r="N104" s="65">
        <f t="shared" si="78"/>
        <v>20</v>
      </c>
      <c r="O104" s="66">
        <f t="shared" si="78"/>
        <v>20</v>
      </c>
      <c r="P104" s="66">
        <f t="shared" si="78"/>
        <v>0</v>
      </c>
      <c r="Q104" s="67">
        <f t="shared" si="78"/>
        <v>0</v>
      </c>
      <c r="R104" s="65">
        <f t="shared" si="78"/>
        <v>20</v>
      </c>
      <c r="S104" s="66">
        <f t="shared" si="78"/>
        <v>20</v>
      </c>
      <c r="T104" s="66">
        <f t="shared" si="78"/>
        <v>0</v>
      </c>
      <c r="U104" s="67">
        <f t="shared" si="78"/>
        <v>0</v>
      </c>
      <c r="V104" s="65">
        <f t="shared" si="78"/>
        <v>20</v>
      </c>
      <c r="W104" s="66">
        <f t="shared" si="78"/>
        <v>20</v>
      </c>
      <c r="X104" s="66">
        <f t="shared" si="78"/>
        <v>0</v>
      </c>
      <c r="Y104" s="67">
        <f t="shared" si="78"/>
        <v>0</v>
      </c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</row>
    <row r="105" spans="1:39" s="10" customFormat="1" ht="13.5" customHeight="1" thickBot="1">
      <c r="A105" s="346"/>
      <c r="B105" s="347"/>
      <c r="C105" s="348"/>
      <c r="D105" s="350"/>
      <c r="E105" s="353"/>
      <c r="F105" s="329"/>
      <c r="G105" s="330"/>
      <c r="H105" s="331"/>
      <c r="I105" s="148" t="s">
        <v>167</v>
      </c>
      <c r="J105" s="81">
        <f aca="true" t="shared" si="79" ref="J105:Y105">J103</f>
        <v>0</v>
      </c>
      <c r="K105" s="66">
        <f t="shared" si="79"/>
        <v>0</v>
      </c>
      <c r="L105" s="66">
        <f t="shared" si="79"/>
        <v>0</v>
      </c>
      <c r="M105" s="80">
        <f t="shared" si="79"/>
        <v>0</v>
      </c>
      <c r="N105" s="65">
        <f t="shared" si="79"/>
        <v>5.792400370713624</v>
      </c>
      <c r="O105" s="66">
        <f t="shared" si="79"/>
        <v>5.792400370713624</v>
      </c>
      <c r="P105" s="66">
        <f t="shared" si="79"/>
        <v>0</v>
      </c>
      <c r="Q105" s="67">
        <f t="shared" si="79"/>
        <v>0</v>
      </c>
      <c r="R105" s="65">
        <f t="shared" si="79"/>
        <v>5.792400370713624</v>
      </c>
      <c r="S105" s="66">
        <f t="shared" si="79"/>
        <v>5.792400370713624</v>
      </c>
      <c r="T105" s="66">
        <f t="shared" si="79"/>
        <v>0</v>
      </c>
      <c r="U105" s="67">
        <f t="shared" si="79"/>
        <v>0</v>
      </c>
      <c r="V105" s="65">
        <f t="shared" si="79"/>
        <v>5.792400370713624</v>
      </c>
      <c r="W105" s="66">
        <f t="shared" si="79"/>
        <v>5.792400370713624</v>
      </c>
      <c r="X105" s="66">
        <f t="shared" si="79"/>
        <v>0</v>
      </c>
      <c r="Y105" s="67">
        <f t="shared" si="79"/>
        <v>0</v>
      </c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</row>
    <row r="106" spans="1:39" s="10" customFormat="1" ht="12" customHeight="1">
      <c r="A106" s="346">
        <v>1</v>
      </c>
      <c r="B106" s="347">
        <v>2</v>
      </c>
      <c r="C106" s="314">
        <v>10</v>
      </c>
      <c r="D106" s="349" t="s">
        <v>173</v>
      </c>
      <c r="E106" s="352" t="s">
        <v>172</v>
      </c>
      <c r="F106" s="418" t="s">
        <v>42</v>
      </c>
      <c r="G106" s="418"/>
      <c r="H106" s="355" t="s">
        <v>17</v>
      </c>
      <c r="I106" s="134" t="s">
        <v>166</v>
      </c>
      <c r="J106" s="52"/>
      <c r="K106" s="53"/>
      <c r="L106" s="53"/>
      <c r="M106" s="54">
        <v>0</v>
      </c>
      <c r="N106" s="52">
        <v>5</v>
      </c>
      <c r="O106" s="53">
        <v>5</v>
      </c>
      <c r="P106" s="53"/>
      <c r="Q106" s="54"/>
      <c r="R106" s="52">
        <v>10</v>
      </c>
      <c r="S106" s="53">
        <v>10</v>
      </c>
      <c r="T106" s="53"/>
      <c r="U106" s="54"/>
      <c r="V106" s="52">
        <v>15</v>
      </c>
      <c r="W106" s="53">
        <v>15</v>
      </c>
      <c r="X106" s="53"/>
      <c r="Y106" s="54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</row>
    <row r="107" spans="1:39" s="10" customFormat="1" ht="12" customHeight="1" thickBot="1">
      <c r="A107" s="346"/>
      <c r="B107" s="347"/>
      <c r="C107" s="348"/>
      <c r="D107" s="350"/>
      <c r="E107" s="353"/>
      <c r="F107" s="419"/>
      <c r="G107" s="419"/>
      <c r="H107" s="356"/>
      <c r="I107" s="161" t="s">
        <v>167</v>
      </c>
      <c r="J107" s="164">
        <f aca="true" t="shared" si="80" ref="J107:Y107">J106/3.4528</f>
        <v>0</v>
      </c>
      <c r="K107" s="162">
        <f t="shared" si="80"/>
        <v>0</v>
      </c>
      <c r="L107" s="162">
        <f t="shared" si="80"/>
        <v>0</v>
      </c>
      <c r="M107" s="165">
        <f t="shared" si="80"/>
        <v>0</v>
      </c>
      <c r="N107" s="166">
        <f t="shared" si="80"/>
        <v>1.448100092678406</v>
      </c>
      <c r="O107" s="162">
        <f t="shared" si="80"/>
        <v>1.448100092678406</v>
      </c>
      <c r="P107" s="162">
        <f t="shared" si="80"/>
        <v>0</v>
      </c>
      <c r="Q107" s="163">
        <f t="shared" si="80"/>
        <v>0</v>
      </c>
      <c r="R107" s="166">
        <f t="shared" si="80"/>
        <v>2.896200185356812</v>
      </c>
      <c r="S107" s="162">
        <f t="shared" si="80"/>
        <v>2.896200185356812</v>
      </c>
      <c r="T107" s="162">
        <f t="shared" si="80"/>
        <v>0</v>
      </c>
      <c r="U107" s="163">
        <f t="shared" si="80"/>
        <v>0</v>
      </c>
      <c r="V107" s="166">
        <f t="shared" si="80"/>
        <v>4.344300278035218</v>
      </c>
      <c r="W107" s="162">
        <f t="shared" si="80"/>
        <v>4.344300278035218</v>
      </c>
      <c r="X107" s="162">
        <f t="shared" si="80"/>
        <v>0</v>
      </c>
      <c r="Y107" s="163">
        <f t="shared" si="80"/>
        <v>0</v>
      </c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</row>
    <row r="108" spans="1:39" s="10" customFormat="1" ht="12" customHeight="1" thickBot="1">
      <c r="A108" s="346"/>
      <c r="B108" s="347"/>
      <c r="C108" s="348"/>
      <c r="D108" s="350"/>
      <c r="E108" s="353"/>
      <c r="F108" s="326" t="s">
        <v>19</v>
      </c>
      <c r="G108" s="327"/>
      <c r="H108" s="328"/>
      <c r="I108" s="146" t="s">
        <v>166</v>
      </c>
      <c r="J108" s="81">
        <f aca="true" t="shared" si="81" ref="J108:Y108">J106</f>
        <v>0</v>
      </c>
      <c r="K108" s="66">
        <f t="shared" si="81"/>
        <v>0</v>
      </c>
      <c r="L108" s="66">
        <f t="shared" si="81"/>
        <v>0</v>
      </c>
      <c r="M108" s="80">
        <f t="shared" si="81"/>
        <v>0</v>
      </c>
      <c r="N108" s="65">
        <f t="shared" si="81"/>
        <v>5</v>
      </c>
      <c r="O108" s="66">
        <f t="shared" si="81"/>
        <v>5</v>
      </c>
      <c r="P108" s="66">
        <f t="shared" si="81"/>
        <v>0</v>
      </c>
      <c r="Q108" s="67">
        <f t="shared" si="81"/>
        <v>0</v>
      </c>
      <c r="R108" s="65">
        <f t="shared" si="81"/>
        <v>10</v>
      </c>
      <c r="S108" s="66">
        <f t="shared" si="81"/>
        <v>10</v>
      </c>
      <c r="T108" s="66">
        <f t="shared" si="81"/>
        <v>0</v>
      </c>
      <c r="U108" s="67">
        <f t="shared" si="81"/>
        <v>0</v>
      </c>
      <c r="V108" s="65">
        <f t="shared" si="81"/>
        <v>15</v>
      </c>
      <c r="W108" s="66">
        <f t="shared" si="81"/>
        <v>15</v>
      </c>
      <c r="X108" s="66">
        <f t="shared" si="81"/>
        <v>0</v>
      </c>
      <c r="Y108" s="67">
        <f t="shared" si="81"/>
        <v>0</v>
      </c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</row>
    <row r="109" spans="1:39" s="10" customFormat="1" ht="12" customHeight="1" thickBot="1">
      <c r="A109" s="346"/>
      <c r="B109" s="347"/>
      <c r="C109" s="315"/>
      <c r="D109" s="351"/>
      <c r="E109" s="354"/>
      <c r="F109" s="329"/>
      <c r="G109" s="330"/>
      <c r="H109" s="331"/>
      <c r="I109" s="148" t="s">
        <v>167</v>
      </c>
      <c r="J109" s="81">
        <f aca="true" t="shared" si="82" ref="J109:Y109">J107</f>
        <v>0</v>
      </c>
      <c r="K109" s="66">
        <f t="shared" si="82"/>
        <v>0</v>
      </c>
      <c r="L109" s="66">
        <f t="shared" si="82"/>
        <v>0</v>
      </c>
      <c r="M109" s="80">
        <f t="shared" si="82"/>
        <v>0</v>
      </c>
      <c r="N109" s="65">
        <f t="shared" si="82"/>
        <v>1.448100092678406</v>
      </c>
      <c r="O109" s="66">
        <f t="shared" si="82"/>
        <v>1.448100092678406</v>
      </c>
      <c r="P109" s="66">
        <f t="shared" si="82"/>
        <v>0</v>
      </c>
      <c r="Q109" s="67">
        <f t="shared" si="82"/>
        <v>0</v>
      </c>
      <c r="R109" s="65">
        <f t="shared" si="82"/>
        <v>2.896200185356812</v>
      </c>
      <c r="S109" s="66">
        <f t="shared" si="82"/>
        <v>2.896200185356812</v>
      </c>
      <c r="T109" s="66">
        <f t="shared" si="82"/>
        <v>0</v>
      </c>
      <c r="U109" s="67">
        <f t="shared" si="82"/>
        <v>0</v>
      </c>
      <c r="V109" s="65">
        <f t="shared" si="82"/>
        <v>4.344300278035218</v>
      </c>
      <c r="W109" s="66">
        <f t="shared" si="82"/>
        <v>4.344300278035218</v>
      </c>
      <c r="X109" s="66">
        <f t="shared" si="82"/>
        <v>0</v>
      </c>
      <c r="Y109" s="67">
        <f t="shared" si="82"/>
        <v>0</v>
      </c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</row>
    <row r="110" spans="1:39" s="10" customFormat="1" ht="12" customHeight="1" thickBot="1">
      <c r="A110" s="361">
        <v>1</v>
      </c>
      <c r="B110" s="478">
        <v>2</v>
      </c>
      <c r="C110" s="302" t="s">
        <v>38</v>
      </c>
      <c r="D110" s="293"/>
      <c r="E110" s="293"/>
      <c r="F110" s="293"/>
      <c r="G110" s="293"/>
      <c r="H110" s="292"/>
      <c r="I110" s="149" t="s">
        <v>166</v>
      </c>
      <c r="J110" s="71">
        <f>SUM(J72,J76,J80,J84,J88,J92,J96,J100,J104,J108)</f>
        <v>149.9</v>
      </c>
      <c r="K110" s="72">
        <f aca="true" t="shared" si="83" ref="K110:Y111">SUM(K72,K76,K80,K84,K88,K92,K96,K100,K104,K108)</f>
        <v>149.9</v>
      </c>
      <c r="L110" s="72">
        <f t="shared" si="83"/>
        <v>0</v>
      </c>
      <c r="M110" s="73">
        <f t="shared" si="83"/>
        <v>0</v>
      </c>
      <c r="N110" s="45">
        <f t="shared" si="83"/>
        <v>175</v>
      </c>
      <c r="O110" s="46">
        <f t="shared" si="83"/>
        <v>175</v>
      </c>
      <c r="P110" s="46">
        <f t="shared" si="83"/>
        <v>0</v>
      </c>
      <c r="Q110" s="47">
        <f t="shared" si="83"/>
        <v>0</v>
      </c>
      <c r="R110" s="45">
        <f t="shared" si="83"/>
        <v>275</v>
      </c>
      <c r="S110" s="46">
        <f t="shared" si="83"/>
        <v>275</v>
      </c>
      <c r="T110" s="46">
        <f t="shared" si="83"/>
        <v>0</v>
      </c>
      <c r="U110" s="47">
        <f t="shared" si="83"/>
        <v>0</v>
      </c>
      <c r="V110" s="45">
        <f t="shared" si="83"/>
        <v>330</v>
      </c>
      <c r="W110" s="46">
        <f t="shared" si="83"/>
        <v>330</v>
      </c>
      <c r="X110" s="46">
        <f t="shared" si="83"/>
        <v>0</v>
      </c>
      <c r="Y110" s="47">
        <f t="shared" si="83"/>
        <v>0</v>
      </c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</row>
    <row r="111" spans="1:39" s="10" customFormat="1" ht="12" customHeight="1" thickBot="1">
      <c r="A111" s="362"/>
      <c r="B111" s="479"/>
      <c r="C111" s="335"/>
      <c r="D111" s="336"/>
      <c r="E111" s="336"/>
      <c r="F111" s="336"/>
      <c r="G111" s="336"/>
      <c r="H111" s="337"/>
      <c r="I111" s="149" t="s">
        <v>167</v>
      </c>
      <c r="J111" s="71">
        <f>SUM(J73,J77,J81,J85,J89,J93,J97,J101,J105,J109)</f>
        <v>43.41404077849861</v>
      </c>
      <c r="K111" s="72">
        <f t="shared" si="83"/>
        <v>43.41404077849861</v>
      </c>
      <c r="L111" s="72">
        <f t="shared" si="83"/>
        <v>0</v>
      </c>
      <c r="M111" s="73">
        <f t="shared" si="83"/>
        <v>0</v>
      </c>
      <c r="N111" s="45">
        <f t="shared" si="83"/>
        <v>50.6873030583874</v>
      </c>
      <c r="O111" s="46">
        <f t="shared" si="83"/>
        <v>50.6873030583874</v>
      </c>
      <c r="P111" s="46">
        <f t="shared" si="83"/>
        <v>0</v>
      </c>
      <c r="Q111" s="47">
        <f t="shared" si="83"/>
        <v>0</v>
      </c>
      <c r="R111" s="45">
        <f t="shared" si="83"/>
        <v>79.64550509731232</v>
      </c>
      <c r="S111" s="46">
        <f t="shared" si="83"/>
        <v>79.6569045412419</v>
      </c>
      <c r="T111" s="46">
        <f t="shared" si="83"/>
        <v>0</v>
      </c>
      <c r="U111" s="47">
        <f t="shared" si="83"/>
        <v>0</v>
      </c>
      <c r="V111" s="45">
        <f t="shared" si="83"/>
        <v>95.57460611677479</v>
      </c>
      <c r="W111" s="46">
        <f t="shared" si="83"/>
        <v>95.57460611677479</v>
      </c>
      <c r="X111" s="46">
        <f t="shared" si="83"/>
        <v>0</v>
      </c>
      <c r="Y111" s="47">
        <f t="shared" si="83"/>
        <v>0</v>
      </c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</row>
    <row r="112" spans="1:53" s="14" customFormat="1" ht="12" customHeight="1" thickBot="1">
      <c r="A112" s="361">
        <v>2</v>
      </c>
      <c r="B112" s="407" t="s">
        <v>39</v>
      </c>
      <c r="C112" s="408"/>
      <c r="D112" s="408"/>
      <c r="E112" s="408"/>
      <c r="F112" s="408"/>
      <c r="G112" s="408"/>
      <c r="H112" s="409"/>
      <c r="I112" s="150" t="s">
        <v>166</v>
      </c>
      <c r="J112" s="74">
        <f aca="true" t="shared" si="84" ref="J112:Y112">SUM(J110,J67)</f>
        <v>5485.2</v>
      </c>
      <c r="K112" s="75">
        <f t="shared" si="84"/>
        <v>5213.099999999999</v>
      </c>
      <c r="L112" s="75">
        <f t="shared" si="84"/>
        <v>3140.3</v>
      </c>
      <c r="M112" s="76">
        <f t="shared" si="84"/>
        <v>272.1</v>
      </c>
      <c r="N112" s="74">
        <f t="shared" si="84"/>
        <v>5559.775</v>
      </c>
      <c r="O112" s="75">
        <f t="shared" si="84"/>
        <v>5468.019</v>
      </c>
      <c r="P112" s="75">
        <f t="shared" si="84"/>
        <v>3118.4852</v>
      </c>
      <c r="Q112" s="76">
        <f t="shared" si="84"/>
        <v>90.487</v>
      </c>
      <c r="R112" s="74">
        <f t="shared" si="84"/>
        <v>4764.1</v>
      </c>
      <c r="S112" s="75">
        <f t="shared" si="84"/>
        <v>4724.1</v>
      </c>
      <c r="T112" s="75">
        <f t="shared" si="84"/>
        <v>2705.9</v>
      </c>
      <c r="U112" s="76">
        <f t="shared" si="84"/>
        <v>0</v>
      </c>
      <c r="V112" s="74">
        <f t="shared" si="84"/>
        <v>4819.1</v>
      </c>
      <c r="W112" s="75">
        <f t="shared" si="84"/>
        <v>4779.1</v>
      </c>
      <c r="X112" s="75">
        <f t="shared" si="84"/>
        <v>2705.9</v>
      </c>
      <c r="Y112" s="76">
        <f t="shared" si="84"/>
        <v>0</v>
      </c>
      <c r="Z112" s="15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</row>
    <row r="113" spans="1:53" s="14" customFormat="1" ht="12" customHeight="1" thickBot="1">
      <c r="A113" s="362"/>
      <c r="B113" s="413"/>
      <c r="C113" s="414"/>
      <c r="D113" s="414"/>
      <c r="E113" s="414"/>
      <c r="F113" s="414"/>
      <c r="G113" s="414"/>
      <c r="H113" s="415"/>
      <c r="I113" s="223" t="s">
        <v>167</v>
      </c>
      <c r="J113" s="224">
        <f aca="true" t="shared" si="85" ref="J113:Y113">SUM(J111,J68)</f>
        <v>1588.6237256719187</v>
      </c>
      <c r="K113" s="225">
        <f t="shared" si="85"/>
        <v>1509.8181186283598</v>
      </c>
      <c r="L113" s="225">
        <f t="shared" si="85"/>
        <v>909.4937442075998</v>
      </c>
      <c r="M113" s="226">
        <f t="shared" si="85"/>
        <v>78.80560704355884</v>
      </c>
      <c r="N113" s="224">
        <f t="shared" si="85"/>
        <v>1610.1983030583874</v>
      </c>
      <c r="O113" s="225">
        <f t="shared" si="85"/>
        <v>1583.6189990732162</v>
      </c>
      <c r="P113" s="225">
        <f t="shared" si="85"/>
        <v>903.1749189063949</v>
      </c>
      <c r="Q113" s="226">
        <f t="shared" si="85"/>
        <v>26.171</v>
      </c>
      <c r="R113" s="224">
        <f t="shared" si="85"/>
        <v>1379.7787303058387</v>
      </c>
      <c r="S113" s="225">
        <f t="shared" si="85"/>
        <v>1368.205329008341</v>
      </c>
      <c r="T113" s="225">
        <f t="shared" si="85"/>
        <v>783.6828081556998</v>
      </c>
      <c r="U113" s="226">
        <f t="shared" si="85"/>
        <v>0</v>
      </c>
      <c r="V113" s="224">
        <f t="shared" si="85"/>
        <v>1395.7078313253012</v>
      </c>
      <c r="W113" s="225">
        <f t="shared" si="85"/>
        <v>1384.123030583874</v>
      </c>
      <c r="X113" s="225">
        <f t="shared" si="85"/>
        <v>783.6828081556998</v>
      </c>
      <c r="Y113" s="226">
        <f t="shared" si="85"/>
        <v>0</v>
      </c>
      <c r="Z113" s="15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</row>
    <row r="114" spans="1:39" s="7" customFormat="1" ht="12" customHeight="1" thickBot="1">
      <c r="A114" s="86">
        <v>2</v>
      </c>
      <c r="B114" s="421" t="s">
        <v>135</v>
      </c>
      <c r="C114" s="422"/>
      <c r="D114" s="422"/>
      <c r="E114" s="422"/>
      <c r="F114" s="422"/>
      <c r="G114" s="422"/>
      <c r="H114" s="422"/>
      <c r="I114" s="422"/>
      <c r="J114" s="422"/>
      <c r="K114" s="422"/>
      <c r="L114" s="422"/>
      <c r="M114" s="422"/>
      <c r="N114" s="422"/>
      <c r="O114" s="422"/>
      <c r="P114" s="422"/>
      <c r="Q114" s="422"/>
      <c r="R114" s="422"/>
      <c r="S114" s="422"/>
      <c r="T114" s="422"/>
      <c r="U114" s="422"/>
      <c r="V114" s="422"/>
      <c r="W114" s="422"/>
      <c r="X114" s="422"/>
      <c r="Y114" s="423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</row>
    <row r="115" spans="1:39" s="7" customFormat="1" ht="12" customHeight="1" thickBot="1">
      <c r="A115" s="9">
        <v>2</v>
      </c>
      <c r="B115" s="222">
        <v>2</v>
      </c>
      <c r="C115" s="425" t="s">
        <v>136</v>
      </c>
      <c r="D115" s="426"/>
      <c r="E115" s="426"/>
      <c r="F115" s="426"/>
      <c r="G115" s="426"/>
      <c r="H115" s="426"/>
      <c r="I115" s="426"/>
      <c r="J115" s="426"/>
      <c r="K115" s="426"/>
      <c r="L115" s="426"/>
      <c r="M115" s="426"/>
      <c r="N115" s="426"/>
      <c r="O115" s="426"/>
      <c r="P115" s="426"/>
      <c r="Q115" s="426"/>
      <c r="R115" s="426"/>
      <c r="S115" s="426"/>
      <c r="T115" s="426"/>
      <c r="U115" s="426"/>
      <c r="V115" s="426"/>
      <c r="W115" s="426"/>
      <c r="X115" s="426"/>
      <c r="Y115" s="427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</row>
    <row r="116" spans="1:39" s="10" customFormat="1" ht="11.25" customHeight="1">
      <c r="A116" s="365">
        <v>2</v>
      </c>
      <c r="B116" s="438">
        <v>2</v>
      </c>
      <c r="C116" s="441">
        <v>1</v>
      </c>
      <c r="D116" s="444" t="s">
        <v>44</v>
      </c>
      <c r="E116" s="442" t="s">
        <v>45</v>
      </c>
      <c r="F116" s="314" t="s">
        <v>46</v>
      </c>
      <c r="G116" s="314" t="s">
        <v>87</v>
      </c>
      <c r="H116" s="316" t="s">
        <v>17</v>
      </c>
      <c r="I116" s="230" t="s">
        <v>166</v>
      </c>
      <c r="J116" s="211">
        <f>K116+M116</f>
        <v>440.3</v>
      </c>
      <c r="K116" s="231">
        <v>437.3</v>
      </c>
      <c r="L116" s="231">
        <v>253.9</v>
      </c>
      <c r="M116" s="232">
        <v>3</v>
      </c>
      <c r="N116" s="211">
        <v>585.252</v>
      </c>
      <c r="O116" s="231">
        <v>508.25</v>
      </c>
      <c r="P116" s="231">
        <v>282.439</v>
      </c>
      <c r="Q116" s="232">
        <v>76.9974</v>
      </c>
      <c r="R116" s="211">
        <f>S116+U116</f>
        <v>404.4</v>
      </c>
      <c r="S116" s="231">
        <v>404.4</v>
      </c>
      <c r="T116" s="231">
        <v>244.1</v>
      </c>
      <c r="U116" s="232"/>
      <c r="V116" s="211">
        <f>W116+Y116</f>
        <v>404.4</v>
      </c>
      <c r="W116" s="231">
        <v>404.4</v>
      </c>
      <c r="X116" s="231">
        <v>244.1</v>
      </c>
      <c r="Y116" s="232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</row>
    <row r="117" spans="1:39" s="10" customFormat="1" ht="15" customHeight="1">
      <c r="A117" s="437"/>
      <c r="B117" s="439"/>
      <c r="C117" s="441"/>
      <c r="D117" s="444"/>
      <c r="E117" s="442"/>
      <c r="F117" s="348"/>
      <c r="G117" s="348"/>
      <c r="H117" s="368"/>
      <c r="I117" s="160" t="s">
        <v>167</v>
      </c>
      <c r="J117" s="55">
        <f aca="true" t="shared" si="86" ref="J117:U117">J116/3.4528</f>
        <v>127.51969416126043</v>
      </c>
      <c r="K117" s="102">
        <f t="shared" si="86"/>
        <v>126.65083410565339</v>
      </c>
      <c r="L117" s="102">
        <f t="shared" si="86"/>
        <v>73.53452270620946</v>
      </c>
      <c r="M117" s="132">
        <f t="shared" si="86"/>
        <v>0.8688600556070436</v>
      </c>
      <c r="N117" s="97">
        <f>O117+Q117</f>
        <v>169.47</v>
      </c>
      <c r="O117" s="102">
        <v>147.17</v>
      </c>
      <c r="P117" s="102">
        <v>81.768</v>
      </c>
      <c r="Q117" s="131">
        <v>22.3</v>
      </c>
      <c r="R117" s="97">
        <f t="shared" si="86"/>
        <v>117.12233549582947</v>
      </c>
      <c r="S117" s="102">
        <f t="shared" si="86"/>
        <v>117.12233549582947</v>
      </c>
      <c r="T117" s="102">
        <f t="shared" si="86"/>
        <v>70.69624652455978</v>
      </c>
      <c r="U117" s="131">
        <f t="shared" si="86"/>
        <v>0</v>
      </c>
      <c r="V117" s="97">
        <f>V116/3.4528</f>
        <v>117.12233549582947</v>
      </c>
      <c r="W117" s="102">
        <f>W116/3.4528</f>
        <v>117.12233549582947</v>
      </c>
      <c r="X117" s="102">
        <f>X116/3.4528</f>
        <v>70.69624652455978</v>
      </c>
      <c r="Y117" s="131">
        <f>Y116/3.4528</f>
        <v>0</v>
      </c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</row>
    <row r="118" spans="1:39" s="10" customFormat="1" ht="12" customHeight="1">
      <c r="A118" s="437"/>
      <c r="B118" s="439"/>
      <c r="C118" s="441"/>
      <c r="D118" s="444"/>
      <c r="E118" s="442"/>
      <c r="F118" s="348"/>
      <c r="G118" s="348"/>
      <c r="H118" s="368" t="s">
        <v>18</v>
      </c>
      <c r="I118" s="135" t="s">
        <v>166</v>
      </c>
      <c r="J118" s="55">
        <v>12</v>
      </c>
      <c r="K118" s="12">
        <v>12</v>
      </c>
      <c r="L118" s="12"/>
      <c r="M118" s="13"/>
      <c r="N118" s="55">
        <v>10.01</v>
      </c>
      <c r="O118" s="12">
        <v>10.01</v>
      </c>
      <c r="P118" s="12"/>
      <c r="Q118" s="13"/>
      <c r="R118" s="55">
        <v>6</v>
      </c>
      <c r="S118" s="12">
        <v>6</v>
      </c>
      <c r="T118" s="12"/>
      <c r="U118" s="13"/>
      <c r="V118" s="55">
        <v>6</v>
      </c>
      <c r="W118" s="12">
        <v>6</v>
      </c>
      <c r="X118" s="12"/>
      <c r="Y118" s="13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</row>
    <row r="119" spans="1:39" s="10" customFormat="1" ht="12" customHeight="1">
      <c r="A119" s="437"/>
      <c r="B119" s="439"/>
      <c r="C119" s="441"/>
      <c r="D119" s="444"/>
      <c r="E119" s="442"/>
      <c r="F119" s="348"/>
      <c r="G119" s="348"/>
      <c r="H119" s="368"/>
      <c r="I119" s="160" t="s">
        <v>167</v>
      </c>
      <c r="J119" s="55">
        <f aca="true" t="shared" si="87" ref="J119:U119">J118/3.4528</f>
        <v>3.4754402224281744</v>
      </c>
      <c r="K119" s="102">
        <f t="shared" si="87"/>
        <v>3.4754402224281744</v>
      </c>
      <c r="L119" s="102">
        <f t="shared" si="87"/>
        <v>0</v>
      </c>
      <c r="M119" s="132">
        <f t="shared" si="87"/>
        <v>0</v>
      </c>
      <c r="N119" s="97">
        <v>2.9</v>
      </c>
      <c r="O119" s="102">
        <v>2.9</v>
      </c>
      <c r="P119" s="102">
        <f t="shared" si="87"/>
        <v>0</v>
      </c>
      <c r="Q119" s="131">
        <f t="shared" si="87"/>
        <v>0</v>
      </c>
      <c r="R119" s="97">
        <f t="shared" si="87"/>
        <v>1.7377201112140872</v>
      </c>
      <c r="S119" s="102">
        <f t="shared" si="87"/>
        <v>1.7377201112140872</v>
      </c>
      <c r="T119" s="102">
        <f t="shared" si="87"/>
        <v>0</v>
      </c>
      <c r="U119" s="131">
        <f t="shared" si="87"/>
        <v>0</v>
      </c>
      <c r="V119" s="97">
        <f>V118/3.4528</f>
        <v>1.7377201112140872</v>
      </c>
      <c r="W119" s="102">
        <f>W118/3.4528</f>
        <v>1.7377201112140872</v>
      </c>
      <c r="X119" s="102">
        <f>X118/3.4528</f>
        <v>0</v>
      </c>
      <c r="Y119" s="131">
        <f>Y118/3.4528</f>
        <v>0</v>
      </c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</row>
    <row r="120" spans="1:39" s="10" customFormat="1" ht="12" customHeight="1">
      <c r="A120" s="437"/>
      <c r="B120" s="439"/>
      <c r="C120" s="441"/>
      <c r="D120" s="444"/>
      <c r="E120" s="442"/>
      <c r="F120" s="348" t="s">
        <v>16</v>
      </c>
      <c r="G120" s="348"/>
      <c r="H120" s="435" t="s">
        <v>159</v>
      </c>
      <c r="I120" s="160" t="s">
        <v>166</v>
      </c>
      <c r="J120" s="55">
        <v>17.1</v>
      </c>
      <c r="K120" s="102">
        <v>17.1</v>
      </c>
      <c r="L120" s="102">
        <v>13.1</v>
      </c>
      <c r="M120" s="132"/>
      <c r="N120" s="97"/>
      <c r="O120" s="102"/>
      <c r="P120" s="102"/>
      <c r="Q120" s="131"/>
      <c r="R120" s="97"/>
      <c r="S120" s="102"/>
      <c r="T120" s="102"/>
      <c r="U120" s="131"/>
      <c r="V120" s="97"/>
      <c r="W120" s="102"/>
      <c r="X120" s="102"/>
      <c r="Y120" s="13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</row>
    <row r="121" spans="1:39" s="10" customFormat="1" ht="12" customHeight="1" thickBot="1">
      <c r="A121" s="437"/>
      <c r="B121" s="439"/>
      <c r="C121" s="441"/>
      <c r="D121" s="444"/>
      <c r="E121" s="442"/>
      <c r="F121" s="315"/>
      <c r="G121" s="315"/>
      <c r="H121" s="436"/>
      <c r="I121" s="161" t="s">
        <v>167</v>
      </c>
      <c r="J121" s="164">
        <f aca="true" t="shared" si="88" ref="J121:U121">J120/3.4528</f>
        <v>4.952502316960149</v>
      </c>
      <c r="K121" s="162">
        <f t="shared" si="88"/>
        <v>4.952502316960149</v>
      </c>
      <c r="L121" s="162">
        <f t="shared" si="88"/>
        <v>3.7940222428174235</v>
      </c>
      <c r="M121" s="165">
        <f t="shared" si="88"/>
        <v>0</v>
      </c>
      <c r="N121" s="166">
        <f t="shared" si="88"/>
        <v>0</v>
      </c>
      <c r="O121" s="162">
        <f t="shared" si="88"/>
        <v>0</v>
      </c>
      <c r="P121" s="162">
        <f t="shared" si="88"/>
        <v>0</v>
      </c>
      <c r="Q121" s="163">
        <f t="shared" si="88"/>
        <v>0</v>
      </c>
      <c r="R121" s="166">
        <f t="shared" si="88"/>
        <v>0</v>
      </c>
      <c r="S121" s="162">
        <f t="shared" si="88"/>
        <v>0</v>
      </c>
      <c r="T121" s="162">
        <f t="shared" si="88"/>
        <v>0</v>
      </c>
      <c r="U121" s="163">
        <f t="shared" si="88"/>
        <v>0</v>
      </c>
      <c r="V121" s="166">
        <f>V120/3.4528</f>
        <v>0</v>
      </c>
      <c r="W121" s="162">
        <f>W120/3.4528</f>
        <v>0</v>
      </c>
      <c r="X121" s="162">
        <f>X120/3.4528</f>
        <v>0</v>
      </c>
      <c r="Y121" s="163">
        <f>Y120/3.4528</f>
        <v>0</v>
      </c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</row>
    <row r="122" spans="1:39" s="10" customFormat="1" ht="12" customHeight="1" thickBot="1">
      <c r="A122" s="437"/>
      <c r="B122" s="439"/>
      <c r="C122" s="441"/>
      <c r="D122" s="444"/>
      <c r="E122" s="442"/>
      <c r="F122" s="326" t="s">
        <v>19</v>
      </c>
      <c r="G122" s="327"/>
      <c r="H122" s="328"/>
      <c r="I122" s="146" t="s">
        <v>166</v>
      </c>
      <c r="J122" s="81">
        <f aca="true" t="shared" si="89" ref="J122:U122">J116+J118+J120</f>
        <v>469.40000000000003</v>
      </c>
      <c r="K122" s="66">
        <f t="shared" si="89"/>
        <v>466.40000000000003</v>
      </c>
      <c r="L122" s="66">
        <f t="shared" si="89"/>
        <v>267</v>
      </c>
      <c r="M122" s="80">
        <f t="shared" si="89"/>
        <v>3</v>
      </c>
      <c r="N122" s="65">
        <f t="shared" si="89"/>
        <v>595.262</v>
      </c>
      <c r="O122" s="66">
        <f t="shared" si="89"/>
        <v>518.26</v>
      </c>
      <c r="P122" s="66">
        <f t="shared" si="89"/>
        <v>282.439</v>
      </c>
      <c r="Q122" s="67">
        <f t="shared" si="89"/>
        <v>76.9974</v>
      </c>
      <c r="R122" s="65">
        <f t="shared" si="89"/>
        <v>410.4</v>
      </c>
      <c r="S122" s="66">
        <f t="shared" si="89"/>
        <v>410.4</v>
      </c>
      <c r="T122" s="66">
        <f t="shared" si="89"/>
        <v>244.1</v>
      </c>
      <c r="U122" s="67">
        <f t="shared" si="89"/>
        <v>0</v>
      </c>
      <c r="V122" s="65">
        <f aca="true" t="shared" si="90" ref="V122:Y123">V116+V118+V120</f>
        <v>410.4</v>
      </c>
      <c r="W122" s="66">
        <f t="shared" si="90"/>
        <v>410.4</v>
      </c>
      <c r="X122" s="66">
        <f t="shared" si="90"/>
        <v>244.1</v>
      </c>
      <c r="Y122" s="67">
        <f t="shared" si="90"/>
        <v>0</v>
      </c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</row>
    <row r="123" spans="1:39" s="10" customFormat="1" ht="12" customHeight="1" thickBot="1">
      <c r="A123" s="366"/>
      <c r="B123" s="440"/>
      <c r="C123" s="419"/>
      <c r="D123" s="445"/>
      <c r="E123" s="443"/>
      <c r="F123" s="329"/>
      <c r="G123" s="330"/>
      <c r="H123" s="331"/>
      <c r="I123" s="146" t="s">
        <v>167</v>
      </c>
      <c r="J123" s="81">
        <f aca="true" t="shared" si="91" ref="J123:U123">J117+J119+J121</f>
        <v>135.94763670064873</v>
      </c>
      <c r="K123" s="66">
        <f t="shared" si="91"/>
        <v>135.0787766450417</v>
      </c>
      <c r="L123" s="66">
        <f t="shared" si="91"/>
        <v>77.32854494902688</v>
      </c>
      <c r="M123" s="80">
        <f t="shared" si="91"/>
        <v>0.8688600556070436</v>
      </c>
      <c r="N123" s="65">
        <f t="shared" si="91"/>
        <v>172.37</v>
      </c>
      <c r="O123" s="66">
        <f t="shared" si="91"/>
        <v>150.07</v>
      </c>
      <c r="P123" s="66">
        <f t="shared" si="91"/>
        <v>81.768</v>
      </c>
      <c r="Q123" s="67">
        <f t="shared" si="91"/>
        <v>22.3</v>
      </c>
      <c r="R123" s="65">
        <f t="shared" si="91"/>
        <v>118.86005560704356</v>
      </c>
      <c r="S123" s="66">
        <f t="shared" si="91"/>
        <v>118.86005560704356</v>
      </c>
      <c r="T123" s="66">
        <f t="shared" si="91"/>
        <v>70.69624652455978</v>
      </c>
      <c r="U123" s="67">
        <f t="shared" si="91"/>
        <v>0</v>
      </c>
      <c r="V123" s="65">
        <f t="shared" si="90"/>
        <v>118.86005560704356</v>
      </c>
      <c r="W123" s="66">
        <f t="shared" si="90"/>
        <v>118.86005560704356</v>
      </c>
      <c r="X123" s="66">
        <f t="shared" si="90"/>
        <v>70.69624652455978</v>
      </c>
      <c r="Y123" s="67">
        <f t="shared" si="90"/>
        <v>0</v>
      </c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</row>
    <row r="124" spans="1:39" s="10" customFormat="1" ht="12" customHeight="1" thickBot="1">
      <c r="A124" s="361">
        <v>2</v>
      </c>
      <c r="B124" s="416">
        <v>2</v>
      </c>
      <c r="C124" s="302" t="s">
        <v>38</v>
      </c>
      <c r="D124" s="293"/>
      <c r="E124" s="293"/>
      <c r="F124" s="293"/>
      <c r="G124" s="293"/>
      <c r="H124" s="292"/>
      <c r="I124" s="151" t="s">
        <v>166</v>
      </c>
      <c r="J124" s="71">
        <f>J122</f>
        <v>469.40000000000003</v>
      </c>
      <c r="K124" s="72">
        <f>K122</f>
        <v>466.40000000000003</v>
      </c>
      <c r="L124" s="72">
        <f>L122</f>
        <v>267</v>
      </c>
      <c r="M124" s="73">
        <f>M122</f>
        <v>3</v>
      </c>
      <c r="N124" s="71">
        <f aca="true" t="shared" si="92" ref="N124:U124">N122</f>
        <v>595.262</v>
      </c>
      <c r="O124" s="72">
        <f t="shared" si="92"/>
        <v>518.26</v>
      </c>
      <c r="P124" s="72">
        <f t="shared" si="92"/>
        <v>282.439</v>
      </c>
      <c r="Q124" s="73">
        <f t="shared" si="92"/>
        <v>76.9974</v>
      </c>
      <c r="R124" s="71">
        <f t="shared" si="92"/>
        <v>410.4</v>
      </c>
      <c r="S124" s="72">
        <f t="shared" si="92"/>
        <v>410.4</v>
      </c>
      <c r="T124" s="72">
        <f t="shared" si="92"/>
        <v>244.1</v>
      </c>
      <c r="U124" s="73">
        <f t="shared" si="92"/>
        <v>0</v>
      </c>
      <c r="V124" s="71">
        <f aca="true" t="shared" si="93" ref="V124:Y125">V122</f>
        <v>410.4</v>
      </c>
      <c r="W124" s="72">
        <f t="shared" si="93"/>
        <v>410.4</v>
      </c>
      <c r="X124" s="72">
        <f t="shared" si="93"/>
        <v>244.1</v>
      </c>
      <c r="Y124" s="73">
        <f t="shared" si="93"/>
        <v>0</v>
      </c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</row>
    <row r="125" spans="1:39" s="10" customFormat="1" ht="12" customHeight="1" thickBot="1">
      <c r="A125" s="362"/>
      <c r="B125" s="364"/>
      <c r="C125" s="335"/>
      <c r="D125" s="336"/>
      <c r="E125" s="336"/>
      <c r="F125" s="336"/>
      <c r="G125" s="336"/>
      <c r="H125" s="337"/>
      <c r="I125" s="151" t="s">
        <v>167</v>
      </c>
      <c r="J125" s="71">
        <f aca="true" t="shared" si="94" ref="J125:U125">J123</f>
        <v>135.94763670064873</v>
      </c>
      <c r="K125" s="72">
        <f t="shared" si="94"/>
        <v>135.0787766450417</v>
      </c>
      <c r="L125" s="72">
        <f t="shared" si="94"/>
        <v>77.32854494902688</v>
      </c>
      <c r="M125" s="73">
        <f t="shared" si="94"/>
        <v>0.8688600556070436</v>
      </c>
      <c r="N125" s="71">
        <f t="shared" si="94"/>
        <v>172.37</v>
      </c>
      <c r="O125" s="72">
        <f t="shared" si="94"/>
        <v>150.07</v>
      </c>
      <c r="P125" s="72">
        <f t="shared" si="94"/>
        <v>81.768</v>
      </c>
      <c r="Q125" s="73">
        <f t="shared" si="94"/>
        <v>22.3</v>
      </c>
      <c r="R125" s="71">
        <f t="shared" si="94"/>
        <v>118.86005560704356</v>
      </c>
      <c r="S125" s="72">
        <f t="shared" si="94"/>
        <v>118.86005560704356</v>
      </c>
      <c r="T125" s="72">
        <f t="shared" si="94"/>
        <v>70.69624652455978</v>
      </c>
      <c r="U125" s="73">
        <f t="shared" si="94"/>
        <v>0</v>
      </c>
      <c r="V125" s="71">
        <f t="shared" si="93"/>
        <v>118.86005560704356</v>
      </c>
      <c r="W125" s="72">
        <f t="shared" si="93"/>
        <v>118.86005560704356</v>
      </c>
      <c r="X125" s="72">
        <f t="shared" si="93"/>
        <v>70.69624652455978</v>
      </c>
      <c r="Y125" s="73">
        <f t="shared" si="93"/>
        <v>0</v>
      </c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</row>
    <row r="126" spans="1:53" s="14" customFormat="1" ht="12" customHeight="1" thickBot="1">
      <c r="A126" s="361">
        <v>2</v>
      </c>
      <c r="B126" s="407" t="s">
        <v>39</v>
      </c>
      <c r="C126" s="408"/>
      <c r="D126" s="408"/>
      <c r="E126" s="408"/>
      <c r="F126" s="408"/>
      <c r="G126" s="408"/>
      <c r="H126" s="409"/>
      <c r="I126" s="150" t="s">
        <v>166</v>
      </c>
      <c r="J126" s="74">
        <f aca="true" t="shared" si="95" ref="J126:U126">SUM(J124)</f>
        <v>469.40000000000003</v>
      </c>
      <c r="K126" s="75">
        <f t="shared" si="95"/>
        <v>466.40000000000003</v>
      </c>
      <c r="L126" s="75">
        <f t="shared" si="95"/>
        <v>267</v>
      </c>
      <c r="M126" s="76">
        <f t="shared" si="95"/>
        <v>3</v>
      </c>
      <c r="N126" s="74">
        <f t="shared" si="95"/>
        <v>595.262</v>
      </c>
      <c r="O126" s="75">
        <f t="shared" si="95"/>
        <v>518.26</v>
      </c>
      <c r="P126" s="75">
        <f t="shared" si="95"/>
        <v>282.439</v>
      </c>
      <c r="Q126" s="76">
        <f t="shared" si="95"/>
        <v>76.9974</v>
      </c>
      <c r="R126" s="74">
        <f t="shared" si="95"/>
        <v>410.4</v>
      </c>
      <c r="S126" s="75">
        <f t="shared" si="95"/>
        <v>410.4</v>
      </c>
      <c r="T126" s="75">
        <f t="shared" si="95"/>
        <v>244.1</v>
      </c>
      <c r="U126" s="76">
        <f t="shared" si="95"/>
        <v>0</v>
      </c>
      <c r="V126" s="74">
        <f aca="true" t="shared" si="96" ref="V126:Y127">SUM(V124)</f>
        <v>410.4</v>
      </c>
      <c r="W126" s="75">
        <f t="shared" si="96"/>
        <v>410.4</v>
      </c>
      <c r="X126" s="75">
        <f t="shared" si="96"/>
        <v>244.1</v>
      </c>
      <c r="Y126" s="76">
        <f t="shared" si="96"/>
        <v>0</v>
      </c>
      <c r="Z126" s="15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</row>
    <row r="127" spans="1:53" s="14" customFormat="1" ht="12" customHeight="1" thickBot="1">
      <c r="A127" s="362"/>
      <c r="B127" s="413"/>
      <c r="C127" s="414"/>
      <c r="D127" s="414"/>
      <c r="E127" s="414"/>
      <c r="F127" s="414"/>
      <c r="G127" s="414"/>
      <c r="H127" s="415"/>
      <c r="I127" s="223" t="s">
        <v>167</v>
      </c>
      <c r="J127" s="224">
        <f aca="true" t="shared" si="97" ref="J127:U127">SUM(J125)</f>
        <v>135.94763670064873</v>
      </c>
      <c r="K127" s="225">
        <f t="shared" si="97"/>
        <v>135.0787766450417</v>
      </c>
      <c r="L127" s="225">
        <f t="shared" si="97"/>
        <v>77.32854494902688</v>
      </c>
      <c r="M127" s="226">
        <f t="shared" si="97"/>
        <v>0.8688600556070436</v>
      </c>
      <c r="N127" s="224">
        <f t="shared" si="97"/>
        <v>172.37</v>
      </c>
      <c r="O127" s="225">
        <f t="shared" si="97"/>
        <v>150.07</v>
      </c>
      <c r="P127" s="225">
        <f t="shared" si="97"/>
        <v>81.768</v>
      </c>
      <c r="Q127" s="226">
        <f t="shared" si="97"/>
        <v>22.3</v>
      </c>
      <c r="R127" s="224">
        <f t="shared" si="97"/>
        <v>118.86005560704356</v>
      </c>
      <c r="S127" s="225">
        <f t="shared" si="97"/>
        <v>118.86005560704356</v>
      </c>
      <c r="T127" s="225">
        <f t="shared" si="97"/>
        <v>70.69624652455978</v>
      </c>
      <c r="U127" s="226">
        <f t="shared" si="97"/>
        <v>0</v>
      </c>
      <c r="V127" s="224">
        <f t="shared" si="96"/>
        <v>118.86005560704356</v>
      </c>
      <c r="W127" s="225">
        <f t="shared" si="96"/>
        <v>118.86005560704356</v>
      </c>
      <c r="X127" s="225">
        <f t="shared" si="96"/>
        <v>70.69624652455978</v>
      </c>
      <c r="Y127" s="226">
        <f t="shared" si="96"/>
        <v>0</v>
      </c>
      <c r="Z127" s="15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</row>
    <row r="128" spans="1:39" s="7" customFormat="1" ht="12" customHeight="1" thickBot="1">
      <c r="A128" s="86">
        <v>3</v>
      </c>
      <c r="B128" s="421" t="s">
        <v>47</v>
      </c>
      <c r="C128" s="422"/>
      <c r="D128" s="422"/>
      <c r="E128" s="422"/>
      <c r="F128" s="422"/>
      <c r="G128" s="422"/>
      <c r="H128" s="422"/>
      <c r="I128" s="422"/>
      <c r="J128" s="422"/>
      <c r="K128" s="422"/>
      <c r="L128" s="422"/>
      <c r="M128" s="422"/>
      <c r="N128" s="422"/>
      <c r="O128" s="422"/>
      <c r="P128" s="422"/>
      <c r="Q128" s="422"/>
      <c r="R128" s="422"/>
      <c r="S128" s="422"/>
      <c r="T128" s="422"/>
      <c r="U128" s="422"/>
      <c r="V128" s="422"/>
      <c r="W128" s="422"/>
      <c r="X128" s="422"/>
      <c r="Y128" s="423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</row>
    <row r="129" spans="1:39" s="7" customFormat="1" ht="12" customHeight="1" thickBot="1">
      <c r="A129" s="9">
        <v>3</v>
      </c>
      <c r="B129" s="113">
        <v>1</v>
      </c>
      <c r="C129" s="425" t="s">
        <v>48</v>
      </c>
      <c r="D129" s="426"/>
      <c r="E129" s="426"/>
      <c r="F129" s="426"/>
      <c r="G129" s="426"/>
      <c r="H129" s="426"/>
      <c r="I129" s="426"/>
      <c r="J129" s="426"/>
      <c r="K129" s="426"/>
      <c r="L129" s="426"/>
      <c r="M129" s="426"/>
      <c r="N129" s="426"/>
      <c r="O129" s="426"/>
      <c r="P129" s="426"/>
      <c r="Q129" s="426"/>
      <c r="R129" s="426"/>
      <c r="S129" s="426"/>
      <c r="T129" s="426"/>
      <c r="U129" s="426"/>
      <c r="V129" s="426"/>
      <c r="W129" s="426"/>
      <c r="X129" s="426"/>
      <c r="Y129" s="427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</row>
    <row r="130" spans="1:39" s="10" customFormat="1" ht="12" customHeight="1">
      <c r="A130" s="346">
        <v>3</v>
      </c>
      <c r="B130" s="347">
        <v>1</v>
      </c>
      <c r="C130" s="314">
        <v>1</v>
      </c>
      <c r="D130" s="349" t="s">
        <v>51</v>
      </c>
      <c r="E130" s="357">
        <v>20</v>
      </c>
      <c r="F130" s="314" t="s">
        <v>16</v>
      </c>
      <c r="G130" s="314" t="s">
        <v>91</v>
      </c>
      <c r="H130" s="316" t="s">
        <v>50</v>
      </c>
      <c r="I130" s="230" t="s">
        <v>166</v>
      </c>
      <c r="J130" s="248">
        <f>K130+M130</f>
        <v>81.5</v>
      </c>
      <c r="K130" s="249"/>
      <c r="L130" s="249"/>
      <c r="M130" s="250">
        <f>81.5</f>
        <v>81.5</v>
      </c>
      <c r="N130" s="233"/>
      <c r="O130" s="231"/>
      <c r="P130" s="231"/>
      <c r="Q130" s="232"/>
      <c r="R130" s="233"/>
      <c r="S130" s="231"/>
      <c r="T130" s="231"/>
      <c r="U130" s="232"/>
      <c r="V130" s="233"/>
      <c r="W130" s="231"/>
      <c r="X130" s="231"/>
      <c r="Y130" s="232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</row>
    <row r="131" spans="1:39" s="10" customFormat="1" ht="12" customHeight="1">
      <c r="A131" s="346"/>
      <c r="B131" s="347"/>
      <c r="C131" s="348"/>
      <c r="D131" s="350"/>
      <c r="E131" s="345"/>
      <c r="F131" s="348"/>
      <c r="G131" s="348"/>
      <c r="H131" s="368"/>
      <c r="I131" s="160" t="s">
        <v>167</v>
      </c>
      <c r="J131" s="258">
        <f>J130/3.4528</f>
        <v>23.604031510658018</v>
      </c>
      <c r="K131" s="244">
        <f>K130/3.4528</f>
        <v>0</v>
      </c>
      <c r="L131" s="244">
        <f>L130/3.4528</f>
        <v>0</v>
      </c>
      <c r="M131" s="259">
        <f>M130/3.4528</f>
        <v>23.604031510658018</v>
      </c>
      <c r="N131" s="97">
        <f aca="true" t="shared" si="98" ref="N131:U131">N130/3.4528</f>
        <v>0</v>
      </c>
      <c r="O131" s="102">
        <f t="shared" si="98"/>
        <v>0</v>
      </c>
      <c r="P131" s="102">
        <f t="shared" si="98"/>
        <v>0</v>
      </c>
      <c r="Q131" s="131">
        <f t="shared" si="98"/>
        <v>0</v>
      </c>
      <c r="R131" s="97">
        <f t="shared" si="98"/>
        <v>0</v>
      </c>
      <c r="S131" s="102">
        <f t="shared" si="98"/>
        <v>0</v>
      </c>
      <c r="T131" s="102">
        <f t="shared" si="98"/>
        <v>0</v>
      </c>
      <c r="U131" s="131">
        <f t="shared" si="98"/>
        <v>0</v>
      </c>
      <c r="V131" s="97">
        <f>V130/3.4528</f>
        <v>0</v>
      </c>
      <c r="W131" s="102">
        <f>W130/3.4528</f>
        <v>0</v>
      </c>
      <c r="X131" s="102">
        <f>X130/3.4528</f>
        <v>0</v>
      </c>
      <c r="Y131" s="131">
        <f>Y130/3.4528</f>
        <v>0</v>
      </c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</row>
    <row r="132" spans="1:39" s="10" customFormat="1" ht="12" customHeight="1">
      <c r="A132" s="346"/>
      <c r="B132" s="347"/>
      <c r="C132" s="348"/>
      <c r="D132" s="350"/>
      <c r="E132" s="345"/>
      <c r="F132" s="348"/>
      <c r="G132" s="348"/>
      <c r="H132" s="368" t="s">
        <v>17</v>
      </c>
      <c r="I132" s="135" t="s">
        <v>166</v>
      </c>
      <c r="J132" s="243">
        <f>K132+M132</f>
        <v>2.5</v>
      </c>
      <c r="K132" s="244">
        <v>1.9</v>
      </c>
      <c r="L132" s="244">
        <v>1.9</v>
      </c>
      <c r="M132" s="245">
        <v>0.6</v>
      </c>
      <c r="N132" s="37"/>
      <c r="O132" s="12"/>
      <c r="P132" s="12"/>
      <c r="Q132" s="13"/>
      <c r="R132" s="37"/>
      <c r="S132" s="12"/>
      <c r="T132" s="12"/>
      <c r="U132" s="13"/>
      <c r="V132" s="37"/>
      <c r="W132" s="12"/>
      <c r="X132" s="12"/>
      <c r="Y132" s="13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</row>
    <row r="133" spans="1:39" s="10" customFormat="1" ht="12" customHeight="1">
      <c r="A133" s="346"/>
      <c r="B133" s="347"/>
      <c r="C133" s="348"/>
      <c r="D133" s="350"/>
      <c r="E133" s="345"/>
      <c r="F133" s="348"/>
      <c r="G133" s="348"/>
      <c r="H133" s="368"/>
      <c r="I133" s="160" t="s">
        <v>167</v>
      </c>
      <c r="J133" s="258">
        <f>J132/3.4528</f>
        <v>0.724050046339203</v>
      </c>
      <c r="K133" s="244">
        <f>K132/3.4528</f>
        <v>0.5502780352177943</v>
      </c>
      <c r="L133" s="244">
        <f>L132/3.4528</f>
        <v>0.5502780352177943</v>
      </c>
      <c r="M133" s="259">
        <f>M132/3.4528</f>
        <v>0.17377201112140872</v>
      </c>
      <c r="N133" s="97">
        <f aca="true" t="shared" si="99" ref="N133:U133">N132/3.4528</f>
        <v>0</v>
      </c>
      <c r="O133" s="102">
        <f t="shared" si="99"/>
        <v>0</v>
      </c>
      <c r="P133" s="102">
        <f t="shared" si="99"/>
        <v>0</v>
      </c>
      <c r="Q133" s="131">
        <f t="shared" si="99"/>
        <v>0</v>
      </c>
      <c r="R133" s="97">
        <f t="shared" si="99"/>
        <v>0</v>
      </c>
      <c r="S133" s="102">
        <f t="shared" si="99"/>
        <v>0</v>
      </c>
      <c r="T133" s="102">
        <f t="shared" si="99"/>
        <v>0</v>
      </c>
      <c r="U133" s="131">
        <f t="shared" si="99"/>
        <v>0</v>
      </c>
      <c r="V133" s="97">
        <f>V132/3.4528</f>
        <v>0</v>
      </c>
      <c r="W133" s="102">
        <f>W132/3.4528</f>
        <v>0</v>
      </c>
      <c r="X133" s="102">
        <f>X132/3.4528</f>
        <v>0</v>
      </c>
      <c r="Y133" s="131">
        <f>Y132/3.4528</f>
        <v>0</v>
      </c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</row>
    <row r="134" spans="1:39" s="10" customFormat="1" ht="12" customHeight="1">
      <c r="A134" s="346"/>
      <c r="B134" s="347"/>
      <c r="C134" s="348"/>
      <c r="D134" s="350"/>
      <c r="E134" s="345"/>
      <c r="F134" s="348"/>
      <c r="G134" s="348"/>
      <c r="H134" s="368" t="s">
        <v>49</v>
      </c>
      <c r="I134" s="135" t="s">
        <v>166</v>
      </c>
      <c r="J134" s="168">
        <f>K134+M134</f>
        <v>849.5</v>
      </c>
      <c r="K134" s="92">
        <v>10.8</v>
      </c>
      <c r="L134" s="92">
        <v>10.3</v>
      </c>
      <c r="M134" s="93">
        <f>838.7</f>
        <v>838.7</v>
      </c>
      <c r="N134" s="37"/>
      <c r="O134" s="12"/>
      <c r="P134" s="12"/>
      <c r="Q134" s="13"/>
      <c r="R134" s="37"/>
      <c r="S134" s="12"/>
      <c r="T134" s="12"/>
      <c r="U134" s="13"/>
      <c r="V134" s="37"/>
      <c r="W134" s="12"/>
      <c r="X134" s="12"/>
      <c r="Y134" s="13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</row>
    <row r="135" spans="1:39" s="10" customFormat="1" ht="12" customHeight="1">
      <c r="A135" s="346"/>
      <c r="B135" s="347"/>
      <c r="C135" s="348"/>
      <c r="D135" s="350"/>
      <c r="E135" s="345"/>
      <c r="F135" s="348"/>
      <c r="G135" s="348"/>
      <c r="H135" s="368"/>
      <c r="I135" s="160" t="s">
        <v>167</v>
      </c>
      <c r="J135" s="255">
        <f>J134/3.4528</f>
        <v>246.03220574606118</v>
      </c>
      <c r="K135" s="92">
        <f>K134/3.4528</f>
        <v>3.127896200185357</v>
      </c>
      <c r="L135" s="92">
        <f>L134/3.4528</f>
        <v>2.9830861909175166</v>
      </c>
      <c r="M135" s="256">
        <f>M134/3.4528</f>
        <v>242.90430954587583</v>
      </c>
      <c r="N135" s="97">
        <f aca="true" t="shared" si="100" ref="N135:U135">N134/3.4528</f>
        <v>0</v>
      </c>
      <c r="O135" s="102">
        <f t="shared" si="100"/>
        <v>0</v>
      </c>
      <c r="P135" s="102">
        <f t="shared" si="100"/>
        <v>0</v>
      </c>
      <c r="Q135" s="131">
        <f t="shared" si="100"/>
        <v>0</v>
      </c>
      <c r="R135" s="97">
        <f t="shared" si="100"/>
        <v>0</v>
      </c>
      <c r="S135" s="102">
        <f t="shared" si="100"/>
        <v>0</v>
      </c>
      <c r="T135" s="102">
        <f t="shared" si="100"/>
        <v>0</v>
      </c>
      <c r="U135" s="131">
        <f t="shared" si="100"/>
        <v>0</v>
      </c>
      <c r="V135" s="97">
        <f>V134/3.4528</f>
        <v>0</v>
      </c>
      <c r="W135" s="102">
        <f>W134/3.4528</f>
        <v>0</v>
      </c>
      <c r="X135" s="102">
        <f>X134/3.4528</f>
        <v>0</v>
      </c>
      <c r="Y135" s="131">
        <f>Y134/3.4528</f>
        <v>0</v>
      </c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</row>
    <row r="136" spans="1:39" s="10" customFormat="1" ht="12" customHeight="1">
      <c r="A136" s="346"/>
      <c r="B136" s="347"/>
      <c r="C136" s="348"/>
      <c r="D136" s="350"/>
      <c r="E136" s="345"/>
      <c r="F136" s="348"/>
      <c r="G136" s="348"/>
      <c r="H136" s="359" t="s">
        <v>72</v>
      </c>
      <c r="I136" s="137" t="s">
        <v>166</v>
      </c>
      <c r="J136" s="168">
        <f>K136+M136</f>
        <v>73</v>
      </c>
      <c r="K136" s="92">
        <v>0.8</v>
      </c>
      <c r="L136" s="92">
        <v>0.8</v>
      </c>
      <c r="M136" s="93">
        <v>72.2</v>
      </c>
      <c r="N136" s="37"/>
      <c r="O136" s="12"/>
      <c r="P136" s="12"/>
      <c r="Q136" s="13"/>
      <c r="R136" s="37"/>
      <c r="S136" s="12"/>
      <c r="T136" s="12"/>
      <c r="U136" s="13"/>
      <c r="V136" s="37"/>
      <c r="W136" s="12"/>
      <c r="X136" s="12"/>
      <c r="Y136" s="13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</row>
    <row r="137" spans="1:39" s="10" customFormat="1" ht="12" customHeight="1" thickBot="1">
      <c r="A137" s="346"/>
      <c r="B137" s="347"/>
      <c r="C137" s="348"/>
      <c r="D137" s="350"/>
      <c r="E137" s="345"/>
      <c r="F137" s="315"/>
      <c r="G137" s="315"/>
      <c r="H137" s="325"/>
      <c r="I137" s="161" t="s">
        <v>167</v>
      </c>
      <c r="J137" s="246">
        <f>J136/3.4528</f>
        <v>21.14226135310473</v>
      </c>
      <c r="K137" s="239">
        <f>K136/3.4528</f>
        <v>0.23169601482854496</v>
      </c>
      <c r="L137" s="239">
        <f>L136/3.4528</f>
        <v>0.23169601482854496</v>
      </c>
      <c r="M137" s="247">
        <f>M136/3.4528</f>
        <v>20.910565338276182</v>
      </c>
      <c r="N137" s="166">
        <f aca="true" t="shared" si="101" ref="N137:U137">N136/3.4528</f>
        <v>0</v>
      </c>
      <c r="O137" s="162">
        <f t="shared" si="101"/>
        <v>0</v>
      </c>
      <c r="P137" s="162">
        <f t="shared" si="101"/>
        <v>0</v>
      </c>
      <c r="Q137" s="163">
        <f t="shared" si="101"/>
        <v>0</v>
      </c>
      <c r="R137" s="166">
        <f t="shared" si="101"/>
        <v>0</v>
      </c>
      <c r="S137" s="162">
        <f t="shared" si="101"/>
        <v>0</v>
      </c>
      <c r="T137" s="162">
        <f t="shared" si="101"/>
        <v>0</v>
      </c>
      <c r="U137" s="163">
        <f t="shared" si="101"/>
        <v>0</v>
      </c>
      <c r="V137" s="166">
        <f>V136/3.4528</f>
        <v>0</v>
      </c>
      <c r="W137" s="162">
        <f>W136/3.4528</f>
        <v>0</v>
      </c>
      <c r="X137" s="162">
        <f>X136/3.4528</f>
        <v>0</v>
      </c>
      <c r="Y137" s="163">
        <f>Y136/3.4528</f>
        <v>0</v>
      </c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</row>
    <row r="138" spans="1:39" s="10" customFormat="1" ht="12" customHeight="1" thickBot="1">
      <c r="A138" s="346"/>
      <c r="B138" s="347"/>
      <c r="C138" s="348"/>
      <c r="D138" s="350"/>
      <c r="E138" s="345"/>
      <c r="F138" s="326" t="s">
        <v>19</v>
      </c>
      <c r="G138" s="327"/>
      <c r="H138" s="328"/>
      <c r="I138" s="146" t="s">
        <v>166</v>
      </c>
      <c r="J138" s="65">
        <f aca="true" t="shared" si="102" ref="J138:U139">J132+J134+J136+J130</f>
        <v>1006.5</v>
      </c>
      <c r="K138" s="66">
        <f t="shared" si="102"/>
        <v>13.500000000000002</v>
      </c>
      <c r="L138" s="66">
        <f t="shared" si="102"/>
        <v>13.000000000000002</v>
      </c>
      <c r="M138" s="67">
        <f t="shared" si="102"/>
        <v>993.0000000000001</v>
      </c>
      <c r="N138" s="65">
        <f t="shared" si="102"/>
        <v>0</v>
      </c>
      <c r="O138" s="66">
        <f t="shared" si="102"/>
        <v>0</v>
      </c>
      <c r="P138" s="66">
        <f t="shared" si="102"/>
        <v>0</v>
      </c>
      <c r="Q138" s="67">
        <f t="shared" si="102"/>
        <v>0</v>
      </c>
      <c r="R138" s="65">
        <f t="shared" si="102"/>
        <v>0</v>
      </c>
      <c r="S138" s="66">
        <f t="shared" si="102"/>
        <v>0</v>
      </c>
      <c r="T138" s="66">
        <f t="shared" si="102"/>
        <v>0</v>
      </c>
      <c r="U138" s="67">
        <f t="shared" si="102"/>
        <v>0</v>
      </c>
      <c r="V138" s="65">
        <f aca="true" t="shared" si="103" ref="V138:Y139">V132+V134+V136+V130</f>
        <v>0</v>
      </c>
      <c r="W138" s="66">
        <f t="shared" si="103"/>
        <v>0</v>
      </c>
      <c r="X138" s="66">
        <f t="shared" si="103"/>
        <v>0</v>
      </c>
      <c r="Y138" s="67">
        <f t="shared" si="103"/>
        <v>0</v>
      </c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</row>
    <row r="139" spans="1:39" s="10" customFormat="1" ht="12" customHeight="1" thickBot="1">
      <c r="A139" s="346"/>
      <c r="B139" s="347"/>
      <c r="C139" s="348"/>
      <c r="D139" s="350"/>
      <c r="E139" s="345"/>
      <c r="F139" s="329"/>
      <c r="G139" s="330"/>
      <c r="H139" s="331"/>
      <c r="I139" s="152" t="s">
        <v>167</v>
      </c>
      <c r="J139" s="90">
        <f t="shared" si="102"/>
        <v>291.5025486561632</v>
      </c>
      <c r="K139" s="85">
        <f t="shared" si="102"/>
        <v>3.9098702502316964</v>
      </c>
      <c r="L139" s="85">
        <f t="shared" si="102"/>
        <v>3.765060240963856</v>
      </c>
      <c r="M139" s="91">
        <f t="shared" si="102"/>
        <v>287.59267840593145</v>
      </c>
      <c r="N139" s="90">
        <f t="shared" si="102"/>
        <v>0</v>
      </c>
      <c r="O139" s="85">
        <f t="shared" si="102"/>
        <v>0</v>
      </c>
      <c r="P139" s="85">
        <f t="shared" si="102"/>
        <v>0</v>
      </c>
      <c r="Q139" s="91">
        <f t="shared" si="102"/>
        <v>0</v>
      </c>
      <c r="R139" s="90">
        <f t="shared" si="102"/>
        <v>0</v>
      </c>
      <c r="S139" s="85">
        <f t="shared" si="102"/>
        <v>0</v>
      </c>
      <c r="T139" s="85">
        <f t="shared" si="102"/>
        <v>0</v>
      </c>
      <c r="U139" s="91">
        <f t="shared" si="102"/>
        <v>0</v>
      </c>
      <c r="V139" s="90">
        <f t="shared" si="103"/>
        <v>0</v>
      </c>
      <c r="W139" s="85">
        <f t="shared" si="103"/>
        <v>0</v>
      </c>
      <c r="X139" s="85">
        <f t="shared" si="103"/>
        <v>0</v>
      </c>
      <c r="Y139" s="91">
        <f t="shared" si="103"/>
        <v>0</v>
      </c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</row>
    <row r="140" spans="1:39" s="10" customFormat="1" ht="12" customHeight="1">
      <c r="A140" s="346">
        <v>3</v>
      </c>
      <c r="B140" s="347">
        <v>1</v>
      </c>
      <c r="C140" s="348">
        <v>2</v>
      </c>
      <c r="D140" s="350" t="s">
        <v>88</v>
      </c>
      <c r="E140" s="353" t="s">
        <v>52</v>
      </c>
      <c r="F140" s="332" t="s">
        <v>16</v>
      </c>
      <c r="G140" s="332" t="s">
        <v>89</v>
      </c>
      <c r="H140" s="367" t="s">
        <v>50</v>
      </c>
      <c r="I140" s="134" t="s">
        <v>166</v>
      </c>
      <c r="J140" s="240">
        <v>127.4</v>
      </c>
      <c r="K140" s="241"/>
      <c r="L140" s="241"/>
      <c r="M140" s="242">
        <v>127.4</v>
      </c>
      <c r="N140" s="52"/>
      <c r="O140" s="53"/>
      <c r="P140" s="53"/>
      <c r="Q140" s="54"/>
      <c r="R140" s="52"/>
      <c r="S140" s="53"/>
      <c r="T140" s="53"/>
      <c r="U140" s="54"/>
      <c r="V140" s="52"/>
      <c r="W140" s="53"/>
      <c r="X140" s="53"/>
      <c r="Y140" s="54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</row>
    <row r="141" spans="1:39" s="10" customFormat="1" ht="12" customHeight="1">
      <c r="A141" s="346"/>
      <c r="B141" s="347"/>
      <c r="C141" s="348"/>
      <c r="D141" s="350"/>
      <c r="E141" s="353"/>
      <c r="F141" s="348"/>
      <c r="G141" s="348"/>
      <c r="H141" s="368"/>
      <c r="I141" s="160" t="s">
        <v>167</v>
      </c>
      <c r="J141" s="258">
        <f aca="true" t="shared" si="104" ref="J141:U141">J140/3.4528</f>
        <v>36.897590361445786</v>
      </c>
      <c r="K141" s="244">
        <f t="shared" si="104"/>
        <v>0</v>
      </c>
      <c r="L141" s="244">
        <f t="shared" si="104"/>
        <v>0</v>
      </c>
      <c r="M141" s="259">
        <f t="shared" si="104"/>
        <v>36.897590361445786</v>
      </c>
      <c r="N141" s="97">
        <f t="shared" si="104"/>
        <v>0</v>
      </c>
      <c r="O141" s="102">
        <f t="shared" si="104"/>
        <v>0</v>
      </c>
      <c r="P141" s="102">
        <f t="shared" si="104"/>
        <v>0</v>
      </c>
      <c r="Q141" s="131">
        <f t="shared" si="104"/>
        <v>0</v>
      </c>
      <c r="R141" s="97">
        <f t="shared" si="104"/>
        <v>0</v>
      </c>
      <c r="S141" s="102">
        <f t="shared" si="104"/>
        <v>0</v>
      </c>
      <c r="T141" s="102">
        <f t="shared" si="104"/>
        <v>0</v>
      </c>
      <c r="U141" s="131">
        <f t="shared" si="104"/>
        <v>0</v>
      </c>
      <c r="V141" s="97">
        <f>V140/3.4528</f>
        <v>0</v>
      </c>
      <c r="W141" s="102">
        <f>W140/3.4528</f>
        <v>0</v>
      </c>
      <c r="X141" s="102">
        <f>X140/3.4528</f>
        <v>0</v>
      </c>
      <c r="Y141" s="131">
        <f>Y140/3.4528</f>
        <v>0</v>
      </c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</row>
    <row r="142" spans="1:39" s="10" customFormat="1" ht="12" customHeight="1">
      <c r="A142" s="346"/>
      <c r="B142" s="347"/>
      <c r="C142" s="348"/>
      <c r="D142" s="350"/>
      <c r="E142" s="353"/>
      <c r="F142" s="348"/>
      <c r="G142" s="348"/>
      <c r="H142" s="368" t="s">
        <v>49</v>
      </c>
      <c r="I142" s="135" t="s">
        <v>166</v>
      </c>
      <c r="J142" s="243">
        <v>1355.4</v>
      </c>
      <c r="K142" s="244"/>
      <c r="L142" s="244"/>
      <c r="M142" s="245">
        <v>1355.4</v>
      </c>
      <c r="N142" s="37"/>
      <c r="O142" s="12"/>
      <c r="P142" s="12"/>
      <c r="Q142" s="13"/>
      <c r="R142" s="60"/>
      <c r="S142" s="12"/>
      <c r="T142" s="12"/>
      <c r="U142" s="13"/>
      <c r="V142" s="60"/>
      <c r="W142" s="12"/>
      <c r="X142" s="12"/>
      <c r="Y142" s="13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</row>
    <row r="143" spans="1:39" s="10" customFormat="1" ht="12" customHeight="1">
      <c r="A143" s="346"/>
      <c r="B143" s="347"/>
      <c r="C143" s="348"/>
      <c r="D143" s="350"/>
      <c r="E143" s="353"/>
      <c r="F143" s="348"/>
      <c r="G143" s="348"/>
      <c r="H143" s="368"/>
      <c r="I143" s="160" t="s">
        <v>167</v>
      </c>
      <c r="J143" s="258">
        <f>J142/3.4528</f>
        <v>392.55097312326234</v>
      </c>
      <c r="K143" s="244">
        <f>K142/3.4528</f>
        <v>0</v>
      </c>
      <c r="L143" s="244">
        <f>L142/3.4528</f>
        <v>0</v>
      </c>
      <c r="M143" s="259">
        <f>M142/3.4528</f>
        <v>392.55097312326234</v>
      </c>
      <c r="N143" s="97">
        <f aca="true" t="shared" si="105" ref="N143:U143">N142/3.4528</f>
        <v>0</v>
      </c>
      <c r="O143" s="102">
        <f t="shared" si="105"/>
        <v>0</v>
      </c>
      <c r="P143" s="102">
        <f t="shared" si="105"/>
        <v>0</v>
      </c>
      <c r="Q143" s="131">
        <f t="shared" si="105"/>
        <v>0</v>
      </c>
      <c r="R143" s="97">
        <f t="shared" si="105"/>
        <v>0</v>
      </c>
      <c r="S143" s="102">
        <f t="shared" si="105"/>
        <v>0</v>
      </c>
      <c r="T143" s="102">
        <f t="shared" si="105"/>
        <v>0</v>
      </c>
      <c r="U143" s="131">
        <f t="shared" si="105"/>
        <v>0</v>
      </c>
      <c r="V143" s="97">
        <f>V142/3.4528</f>
        <v>0</v>
      </c>
      <c r="W143" s="102">
        <f>W142/3.4528</f>
        <v>0</v>
      </c>
      <c r="X143" s="102">
        <f>X142/3.4528</f>
        <v>0</v>
      </c>
      <c r="Y143" s="131">
        <f>Y142/3.4528</f>
        <v>0</v>
      </c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</row>
    <row r="144" spans="1:39" s="10" customFormat="1" ht="12" customHeight="1">
      <c r="A144" s="346"/>
      <c r="B144" s="347"/>
      <c r="C144" s="348"/>
      <c r="D144" s="350"/>
      <c r="E144" s="353"/>
      <c r="F144" s="348"/>
      <c r="G144" s="348"/>
      <c r="H144" s="368" t="s">
        <v>72</v>
      </c>
      <c r="I144" s="135" t="s">
        <v>166</v>
      </c>
      <c r="J144" s="243">
        <v>119.6</v>
      </c>
      <c r="K144" s="244"/>
      <c r="L144" s="244"/>
      <c r="M144" s="245">
        <v>119.6</v>
      </c>
      <c r="N144" s="37"/>
      <c r="O144" s="12"/>
      <c r="P144" s="12"/>
      <c r="Q144" s="13"/>
      <c r="R144" s="60"/>
      <c r="S144" s="12"/>
      <c r="T144" s="12"/>
      <c r="U144" s="13"/>
      <c r="V144" s="60"/>
      <c r="W144" s="12"/>
      <c r="X144" s="12"/>
      <c r="Y144" s="13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</row>
    <row r="145" spans="1:39" s="10" customFormat="1" ht="12" customHeight="1">
      <c r="A145" s="346"/>
      <c r="B145" s="347"/>
      <c r="C145" s="348"/>
      <c r="D145" s="350"/>
      <c r="E145" s="353"/>
      <c r="F145" s="348"/>
      <c r="G145" s="348"/>
      <c r="H145" s="368"/>
      <c r="I145" s="160" t="s">
        <v>167</v>
      </c>
      <c r="J145" s="258">
        <f>J144/3.4528</f>
        <v>34.63855421686747</v>
      </c>
      <c r="K145" s="244">
        <f>K144/3.4528</f>
        <v>0</v>
      </c>
      <c r="L145" s="244">
        <f>L144/3.4528</f>
        <v>0</v>
      </c>
      <c r="M145" s="259">
        <f>M144/3.4528</f>
        <v>34.63855421686747</v>
      </c>
      <c r="N145" s="97">
        <f aca="true" t="shared" si="106" ref="N145:U145">N144/3.4528</f>
        <v>0</v>
      </c>
      <c r="O145" s="102">
        <f t="shared" si="106"/>
        <v>0</v>
      </c>
      <c r="P145" s="102">
        <f t="shared" si="106"/>
        <v>0</v>
      </c>
      <c r="Q145" s="131">
        <f t="shared" si="106"/>
        <v>0</v>
      </c>
      <c r="R145" s="97">
        <f t="shared" si="106"/>
        <v>0</v>
      </c>
      <c r="S145" s="102">
        <f t="shared" si="106"/>
        <v>0</v>
      </c>
      <c r="T145" s="102">
        <f t="shared" si="106"/>
        <v>0</v>
      </c>
      <c r="U145" s="131">
        <f t="shared" si="106"/>
        <v>0</v>
      </c>
      <c r="V145" s="97">
        <f>V144/3.4528</f>
        <v>0</v>
      </c>
      <c r="W145" s="102">
        <f>W144/3.4528</f>
        <v>0</v>
      </c>
      <c r="X145" s="102">
        <f>X144/3.4528</f>
        <v>0</v>
      </c>
      <c r="Y145" s="131">
        <f>Y144/3.4528</f>
        <v>0</v>
      </c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</row>
    <row r="146" spans="1:39" s="10" customFormat="1" ht="12" customHeight="1">
      <c r="A146" s="346"/>
      <c r="B146" s="347"/>
      <c r="C146" s="348"/>
      <c r="D146" s="350"/>
      <c r="E146" s="353"/>
      <c r="F146" s="348"/>
      <c r="G146" s="348"/>
      <c r="H146" s="368" t="s">
        <v>17</v>
      </c>
      <c r="I146" s="135" t="s">
        <v>166</v>
      </c>
      <c r="J146" s="243">
        <v>1.3</v>
      </c>
      <c r="K146" s="244">
        <v>1.3</v>
      </c>
      <c r="L146" s="244">
        <v>1.3</v>
      </c>
      <c r="M146" s="245"/>
      <c r="N146" s="37"/>
      <c r="O146" s="12"/>
      <c r="P146" s="12"/>
      <c r="Q146" s="13"/>
      <c r="R146" s="60"/>
      <c r="S146" s="12"/>
      <c r="T146" s="12"/>
      <c r="U146" s="13"/>
      <c r="V146" s="60"/>
      <c r="W146" s="12"/>
      <c r="X146" s="12"/>
      <c r="Y146" s="13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</row>
    <row r="147" spans="1:39" s="10" customFormat="1" ht="12" customHeight="1">
      <c r="A147" s="346"/>
      <c r="B147" s="347"/>
      <c r="C147" s="348"/>
      <c r="D147" s="350"/>
      <c r="E147" s="353"/>
      <c r="F147" s="348"/>
      <c r="G147" s="348"/>
      <c r="H147" s="368"/>
      <c r="I147" s="160" t="s">
        <v>167</v>
      </c>
      <c r="J147" s="258">
        <f aca="true" t="shared" si="107" ref="J147:U147">J146/3.4528</f>
        <v>0.37650602409638556</v>
      </c>
      <c r="K147" s="244">
        <f t="shared" si="107"/>
        <v>0.37650602409638556</v>
      </c>
      <c r="L147" s="244">
        <f t="shared" si="107"/>
        <v>0.37650602409638556</v>
      </c>
      <c r="M147" s="259">
        <f t="shared" si="107"/>
        <v>0</v>
      </c>
      <c r="N147" s="97">
        <f t="shared" si="107"/>
        <v>0</v>
      </c>
      <c r="O147" s="102">
        <f t="shared" si="107"/>
        <v>0</v>
      </c>
      <c r="P147" s="102">
        <f t="shared" si="107"/>
        <v>0</v>
      </c>
      <c r="Q147" s="131">
        <f t="shared" si="107"/>
        <v>0</v>
      </c>
      <c r="R147" s="97">
        <f t="shared" si="107"/>
        <v>0</v>
      </c>
      <c r="S147" s="102">
        <f t="shared" si="107"/>
        <v>0</v>
      </c>
      <c r="T147" s="102">
        <f t="shared" si="107"/>
        <v>0</v>
      </c>
      <c r="U147" s="131">
        <f t="shared" si="107"/>
        <v>0</v>
      </c>
      <c r="V147" s="97">
        <f>V146/3.4528</f>
        <v>0</v>
      </c>
      <c r="W147" s="102">
        <f>W146/3.4528</f>
        <v>0</v>
      </c>
      <c r="X147" s="102">
        <f>X146/3.4528</f>
        <v>0</v>
      </c>
      <c r="Y147" s="131">
        <f>Y146/3.4528</f>
        <v>0</v>
      </c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</row>
    <row r="148" spans="1:39" s="10" customFormat="1" ht="12" customHeight="1">
      <c r="A148" s="346"/>
      <c r="B148" s="347"/>
      <c r="C148" s="348"/>
      <c r="D148" s="350"/>
      <c r="E148" s="353"/>
      <c r="F148" s="348"/>
      <c r="G148" s="348"/>
      <c r="H148" s="368" t="s">
        <v>117</v>
      </c>
      <c r="I148" s="135" t="s">
        <v>166</v>
      </c>
      <c r="J148" s="243">
        <v>30.4</v>
      </c>
      <c r="K148" s="244"/>
      <c r="L148" s="244"/>
      <c r="M148" s="245">
        <v>30.4</v>
      </c>
      <c r="N148" s="37"/>
      <c r="O148" s="12"/>
      <c r="P148" s="12"/>
      <c r="Q148" s="13"/>
      <c r="R148" s="60"/>
      <c r="S148" s="12"/>
      <c r="T148" s="12"/>
      <c r="U148" s="13"/>
      <c r="V148" s="60"/>
      <c r="W148" s="12"/>
      <c r="X148" s="12"/>
      <c r="Y148" s="13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</row>
    <row r="149" spans="1:39" s="10" customFormat="1" ht="12" customHeight="1" thickBot="1">
      <c r="A149" s="346"/>
      <c r="B149" s="347"/>
      <c r="C149" s="348"/>
      <c r="D149" s="350"/>
      <c r="E149" s="353"/>
      <c r="F149" s="315"/>
      <c r="G149" s="315"/>
      <c r="H149" s="317"/>
      <c r="I149" s="161" t="s">
        <v>167</v>
      </c>
      <c r="J149" s="251">
        <f aca="true" t="shared" si="108" ref="J149:U149">J148/3.4528</f>
        <v>8.804448563484709</v>
      </c>
      <c r="K149" s="252">
        <f t="shared" si="108"/>
        <v>0</v>
      </c>
      <c r="L149" s="252">
        <f t="shared" si="108"/>
        <v>0</v>
      </c>
      <c r="M149" s="253">
        <f t="shared" si="108"/>
        <v>8.804448563484709</v>
      </c>
      <c r="N149" s="166">
        <f t="shared" si="108"/>
        <v>0</v>
      </c>
      <c r="O149" s="162">
        <f t="shared" si="108"/>
        <v>0</v>
      </c>
      <c r="P149" s="162">
        <f t="shared" si="108"/>
        <v>0</v>
      </c>
      <c r="Q149" s="163">
        <f t="shared" si="108"/>
        <v>0</v>
      </c>
      <c r="R149" s="166">
        <f t="shared" si="108"/>
        <v>0</v>
      </c>
      <c r="S149" s="162">
        <f t="shared" si="108"/>
        <v>0</v>
      </c>
      <c r="T149" s="162">
        <f t="shared" si="108"/>
        <v>0</v>
      </c>
      <c r="U149" s="163">
        <f t="shared" si="108"/>
        <v>0</v>
      </c>
      <c r="V149" s="166">
        <f>V148/3.4528</f>
        <v>0</v>
      </c>
      <c r="W149" s="162">
        <f>W148/3.4528</f>
        <v>0</v>
      </c>
      <c r="X149" s="162">
        <f>X148/3.4528</f>
        <v>0</v>
      </c>
      <c r="Y149" s="163">
        <f>Y148/3.4528</f>
        <v>0</v>
      </c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</row>
    <row r="150" spans="1:39" s="10" customFormat="1" ht="12" customHeight="1" thickBot="1">
      <c r="A150" s="346"/>
      <c r="B150" s="347"/>
      <c r="C150" s="348"/>
      <c r="D150" s="350"/>
      <c r="E150" s="353"/>
      <c r="F150" s="326" t="s">
        <v>19</v>
      </c>
      <c r="G150" s="327"/>
      <c r="H150" s="328"/>
      <c r="I150" s="146" t="s">
        <v>166</v>
      </c>
      <c r="J150" s="81">
        <f aca="true" t="shared" si="109" ref="J150:U151">SUM(J140,J142,J144,J146,J148)</f>
        <v>1634.1000000000001</v>
      </c>
      <c r="K150" s="66">
        <f t="shared" si="109"/>
        <v>1.3</v>
      </c>
      <c r="L150" s="66">
        <f t="shared" si="109"/>
        <v>1.3</v>
      </c>
      <c r="M150" s="80">
        <f t="shared" si="109"/>
        <v>1632.8000000000002</v>
      </c>
      <c r="N150" s="65">
        <f t="shared" si="109"/>
        <v>0</v>
      </c>
      <c r="O150" s="66">
        <f t="shared" si="109"/>
        <v>0</v>
      </c>
      <c r="P150" s="66">
        <f t="shared" si="109"/>
        <v>0</v>
      </c>
      <c r="Q150" s="67">
        <f t="shared" si="109"/>
        <v>0</v>
      </c>
      <c r="R150" s="65">
        <f t="shared" si="109"/>
        <v>0</v>
      </c>
      <c r="S150" s="66">
        <f t="shared" si="109"/>
        <v>0</v>
      </c>
      <c r="T150" s="66">
        <f t="shared" si="109"/>
        <v>0</v>
      </c>
      <c r="U150" s="67">
        <f t="shared" si="109"/>
        <v>0</v>
      </c>
      <c r="V150" s="65">
        <f aca="true" t="shared" si="110" ref="V150:Y151">SUM(V140,V142,V144,V146,V148)</f>
        <v>0</v>
      </c>
      <c r="W150" s="66">
        <f t="shared" si="110"/>
        <v>0</v>
      </c>
      <c r="X150" s="66">
        <f t="shared" si="110"/>
        <v>0</v>
      </c>
      <c r="Y150" s="67">
        <f t="shared" si="110"/>
        <v>0</v>
      </c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</row>
    <row r="151" spans="1:39" s="10" customFormat="1" ht="12" customHeight="1" thickBot="1">
      <c r="A151" s="346"/>
      <c r="B151" s="347"/>
      <c r="C151" s="348"/>
      <c r="D151" s="350"/>
      <c r="E151" s="353"/>
      <c r="F151" s="329"/>
      <c r="G151" s="330"/>
      <c r="H151" s="331"/>
      <c r="I151" s="147" t="s">
        <v>167</v>
      </c>
      <c r="J151" s="143">
        <f t="shared" si="109"/>
        <v>473.2680722891567</v>
      </c>
      <c r="K151" s="85">
        <f t="shared" si="109"/>
        <v>0.37650602409638556</v>
      </c>
      <c r="L151" s="85">
        <f t="shared" si="109"/>
        <v>0.37650602409638556</v>
      </c>
      <c r="M151" s="144">
        <f t="shared" si="109"/>
        <v>472.8915662650603</v>
      </c>
      <c r="N151" s="90">
        <f t="shared" si="109"/>
        <v>0</v>
      </c>
      <c r="O151" s="85">
        <f t="shared" si="109"/>
        <v>0</v>
      </c>
      <c r="P151" s="85">
        <f t="shared" si="109"/>
        <v>0</v>
      </c>
      <c r="Q151" s="91">
        <f t="shared" si="109"/>
        <v>0</v>
      </c>
      <c r="R151" s="90">
        <f t="shared" si="109"/>
        <v>0</v>
      </c>
      <c r="S151" s="85">
        <f t="shared" si="109"/>
        <v>0</v>
      </c>
      <c r="T151" s="85">
        <f t="shared" si="109"/>
        <v>0</v>
      </c>
      <c r="U151" s="91">
        <f t="shared" si="109"/>
        <v>0</v>
      </c>
      <c r="V151" s="90">
        <f t="shared" si="110"/>
        <v>0</v>
      </c>
      <c r="W151" s="85">
        <f t="shared" si="110"/>
        <v>0</v>
      </c>
      <c r="X151" s="85">
        <f t="shared" si="110"/>
        <v>0</v>
      </c>
      <c r="Y151" s="91">
        <f t="shared" si="110"/>
        <v>0</v>
      </c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</row>
    <row r="152" spans="1:39" s="10" customFormat="1" ht="12" customHeight="1">
      <c r="A152" s="346">
        <v>3</v>
      </c>
      <c r="B152" s="347">
        <v>1</v>
      </c>
      <c r="C152" s="348">
        <v>3</v>
      </c>
      <c r="D152" s="350" t="s">
        <v>53</v>
      </c>
      <c r="E152" s="353" t="s">
        <v>52</v>
      </c>
      <c r="F152" s="332" t="s">
        <v>16</v>
      </c>
      <c r="G152" s="332" t="s">
        <v>90</v>
      </c>
      <c r="H152" s="367" t="s">
        <v>50</v>
      </c>
      <c r="I152" s="134" t="s">
        <v>166</v>
      </c>
      <c r="J152" s="240">
        <v>1779.2</v>
      </c>
      <c r="K152" s="241"/>
      <c r="L152" s="241"/>
      <c r="M152" s="242">
        <v>1779.2</v>
      </c>
      <c r="N152" s="52"/>
      <c r="O152" s="53"/>
      <c r="P152" s="53"/>
      <c r="Q152" s="54"/>
      <c r="R152" s="52"/>
      <c r="S152" s="53"/>
      <c r="T152" s="53"/>
      <c r="U152" s="54"/>
      <c r="V152" s="52"/>
      <c r="W152" s="53"/>
      <c r="X152" s="53"/>
      <c r="Y152" s="54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</row>
    <row r="153" spans="1:39" s="10" customFormat="1" ht="12" customHeight="1">
      <c r="A153" s="346"/>
      <c r="B153" s="347"/>
      <c r="C153" s="348"/>
      <c r="D153" s="350"/>
      <c r="E153" s="353"/>
      <c r="F153" s="348"/>
      <c r="G153" s="348"/>
      <c r="H153" s="368"/>
      <c r="I153" s="160" t="s">
        <v>167</v>
      </c>
      <c r="J153" s="258">
        <f aca="true" t="shared" si="111" ref="J153:U153">J152/3.4528</f>
        <v>515.291936978684</v>
      </c>
      <c r="K153" s="244">
        <f t="shared" si="111"/>
        <v>0</v>
      </c>
      <c r="L153" s="244">
        <f t="shared" si="111"/>
        <v>0</v>
      </c>
      <c r="M153" s="259">
        <f t="shared" si="111"/>
        <v>515.291936978684</v>
      </c>
      <c r="N153" s="97">
        <f t="shared" si="111"/>
        <v>0</v>
      </c>
      <c r="O153" s="102">
        <f t="shared" si="111"/>
        <v>0</v>
      </c>
      <c r="P153" s="102">
        <f t="shared" si="111"/>
        <v>0</v>
      </c>
      <c r="Q153" s="131">
        <f t="shared" si="111"/>
        <v>0</v>
      </c>
      <c r="R153" s="97">
        <f t="shared" si="111"/>
        <v>0</v>
      </c>
      <c r="S153" s="102">
        <f t="shared" si="111"/>
        <v>0</v>
      </c>
      <c r="T153" s="102">
        <f t="shared" si="111"/>
        <v>0</v>
      </c>
      <c r="U153" s="131">
        <f t="shared" si="111"/>
        <v>0</v>
      </c>
      <c r="V153" s="97">
        <f>V152/3.4528</f>
        <v>0</v>
      </c>
      <c r="W153" s="102">
        <f>W152/3.4528</f>
        <v>0</v>
      </c>
      <c r="X153" s="102">
        <f>X152/3.4528</f>
        <v>0</v>
      </c>
      <c r="Y153" s="131">
        <f>Y152/3.4528</f>
        <v>0</v>
      </c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</row>
    <row r="154" spans="1:39" s="10" customFormat="1" ht="12" customHeight="1">
      <c r="A154" s="346"/>
      <c r="B154" s="347"/>
      <c r="C154" s="348"/>
      <c r="D154" s="350"/>
      <c r="E154" s="353"/>
      <c r="F154" s="348"/>
      <c r="G154" s="348"/>
      <c r="H154" s="359" t="s">
        <v>72</v>
      </c>
      <c r="I154" s="137" t="s">
        <v>166</v>
      </c>
      <c r="J154" s="168">
        <v>44.1</v>
      </c>
      <c r="K154" s="92"/>
      <c r="L154" s="92"/>
      <c r="M154" s="93">
        <v>44.1</v>
      </c>
      <c r="N154" s="37"/>
      <c r="O154" s="12"/>
      <c r="P154" s="12"/>
      <c r="Q154" s="13"/>
      <c r="R154" s="37"/>
      <c r="S154" s="12"/>
      <c r="T154" s="12"/>
      <c r="U154" s="13"/>
      <c r="V154" s="37"/>
      <c r="W154" s="12"/>
      <c r="X154" s="12"/>
      <c r="Y154" s="13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</row>
    <row r="155" spans="1:39" s="10" customFormat="1" ht="12" customHeight="1">
      <c r="A155" s="346"/>
      <c r="B155" s="347"/>
      <c r="C155" s="348"/>
      <c r="D155" s="350"/>
      <c r="E155" s="353"/>
      <c r="F155" s="348"/>
      <c r="G155" s="348"/>
      <c r="H155" s="359"/>
      <c r="I155" s="160" t="s">
        <v>167</v>
      </c>
      <c r="J155" s="255">
        <f aca="true" t="shared" si="112" ref="J155:U155">J154/3.4528</f>
        <v>12.77224281742354</v>
      </c>
      <c r="K155" s="92">
        <f t="shared" si="112"/>
        <v>0</v>
      </c>
      <c r="L155" s="92">
        <f t="shared" si="112"/>
        <v>0</v>
      </c>
      <c r="M155" s="256">
        <f t="shared" si="112"/>
        <v>12.77224281742354</v>
      </c>
      <c r="N155" s="97">
        <f t="shared" si="112"/>
        <v>0</v>
      </c>
      <c r="O155" s="102">
        <f t="shared" si="112"/>
        <v>0</v>
      </c>
      <c r="P155" s="102">
        <f t="shared" si="112"/>
        <v>0</v>
      </c>
      <c r="Q155" s="131">
        <f t="shared" si="112"/>
        <v>0</v>
      </c>
      <c r="R155" s="97">
        <f t="shared" si="112"/>
        <v>0</v>
      </c>
      <c r="S155" s="102">
        <f t="shared" si="112"/>
        <v>0</v>
      </c>
      <c r="T155" s="102">
        <f t="shared" si="112"/>
        <v>0</v>
      </c>
      <c r="U155" s="131">
        <f t="shared" si="112"/>
        <v>0</v>
      </c>
      <c r="V155" s="97">
        <f>V154/3.4528</f>
        <v>0</v>
      </c>
      <c r="W155" s="102">
        <f>W154/3.4528</f>
        <v>0</v>
      </c>
      <c r="X155" s="102">
        <f>X154/3.4528</f>
        <v>0</v>
      </c>
      <c r="Y155" s="131">
        <f>Y154/3.4528</f>
        <v>0</v>
      </c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</row>
    <row r="156" spans="1:39" s="10" customFormat="1" ht="12" customHeight="1">
      <c r="A156" s="346"/>
      <c r="B156" s="347"/>
      <c r="C156" s="348"/>
      <c r="D156" s="350"/>
      <c r="E156" s="353"/>
      <c r="F156" s="348"/>
      <c r="G156" s="348"/>
      <c r="H156" s="368" t="s">
        <v>17</v>
      </c>
      <c r="I156" s="135" t="s">
        <v>166</v>
      </c>
      <c r="J156" s="243">
        <v>1.6</v>
      </c>
      <c r="K156" s="244">
        <v>1.6</v>
      </c>
      <c r="L156" s="244"/>
      <c r="M156" s="245"/>
      <c r="N156" s="37"/>
      <c r="O156" s="12"/>
      <c r="P156" s="12"/>
      <c r="Q156" s="13"/>
      <c r="R156" s="37"/>
      <c r="S156" s="12"/>
      <c r="T156" s="12"/>
      <c r="U156" s="13"/>
      <c r="V156" s="37"/>
      <c r="W156" s="12"/>
      <c r="X156" s="12"/>
      <c r="Y156" s="13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</row>
    <row r="157" spans="1:39" s="10" customFormat="1" ht="12" customHeight="1">
      <c r="A157" s="346"/>
      <c r="B157" s="347"/>
      <c r="C157" s="348"/>
      <c r="D157" s="350"/>
      <c r="E157" s="353"/>
      <c r="F157" s="348"/>
      <c r="G157" s="348"/>
      <c r="H157" s="368"/>
      <c r="I157" s="160" t="s">
        <v>167</v>
      </c>
      <c r="J157" s="258">
        <f aca="true" t="shared" si="113" ref="J157:U157">J156/3.4528</f>
        <v>0.4633920296570899</v>
      </c>
      <c r="K157" s="244">
        <f t="shared" si="113"/>
        <v>0.4633920296570899</v>
      </c>
      <c r="L157" s="244">
        <f t="shared" si="113"/>
        <v>0</v>
      </c>
      <c r="M157" s="259">
        <f t="shared" si="113"/>
        <v>0</v>
      </c>
      <c r="N157" s="97">
        <f t="shared" si="113"/>
        <v>0</v>
      </c>
      <c r="O157" s="102">
        <f t="shared" si="113"/>
        <v>0</v>
      </c>
      <c r="P157" s="102">
        <f t="shared" si="113"/>
        <v>0</v>
      </c>
      <c r="Q157" s="131">
        <f t="shared" si="113"/>
        <v>0</v>
      </c>
      <c r="R157" s="97">
        <f t="shared" si="113"/>
        <v>0</v>
      </c>
      <c r="S157" s="102">
        <f t="shared" si="113"/>
        <v>0</v>
      </c>
      <c r="T157" s="102">
        <f t="shared" si="113"/>
        <v>0</v>
      </c>
      <c r="U157" s="131">
        <f t="shared" si="113"/>
        <v>0</v>
      </c>
      <c r="V157" s="97">
        <f>V156/3.4528</f>
        <v>0</v>
      </c>
      <c r="W157" s="102">
        <f>W156/3.4528</f>
        <v>0</v>
      </c>
      <c r="X157" s="102">
        <f>X156/3.4528</f>
        <v>0</v>
      </c>
      <c r="Y157" s="131">
        <f>Y156/3.4528</f>
        <v>0</v>
      </c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</row>
    <row r="158" spans="1:39" s="10" customFormat="1" ht="12" customHeight="1">
      <c r="A158" s="346"/>
      <c r="B158" s="347"/>
      <c r="C158" s="348"/>
      <c r="D158" s="350"/>
      <c r="E158" s="353"/>
      <c r="F158" s="348"/>
      <c r="G158" s="348"/>
      <c r="H158" s="368" t="s">
        <v>49</v>
      </c>
      <c r="I158" s="135" t="s">
        <v>166</v>
      </c>
      <c r="J158" s="168">
        <v>249.8</v>
      </c>
      <c r="K158" s="92"/>
      <c r="L158" s="92"/>
      <c r="M158" s="93">
        <v>249.8</v>
      </c>
      <c r="N158" s="37"/>
      <c r="O158" s="12"/>
      <c r="P158" s="12"/>
      <c r="Q158" s="13"/>
      <c r="R158" s="37"/>
      <c r="S158" s="12"/>
      <c r="T158" s="12"/>
      <c r="U158" s="13"/>
      <c r="V158" s="37"/>
      <c r="W158" s="12"/>
      <c r="X158" s="12"/>
      <c r="Y158" s="13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</row>
    <row r="159" spans="1:39" s="10" customFormat="1" ht="12" customHeight="1" thickBot="1">
      <c r="A159" s="346"/>
      <c r="B159" s="347"/>
      <c r="C159" s="348"/>
      <c r="D159" s="350"/>
      <c r="E159" s="353"/>
      <c r="F159" s="315"/>
      <c r="G159" s="315"/>
      <c r="H159" s="317"/>
      <c r="I159" s="161" t="s">
        <v>167</v>
      </c>
      <c r="J159" s="246">
        <f aca="true" t="shared" si="114" ref="J159:U159">J158/3.4528</f>
        <v>72.34708063021317</v>
      </c>
      <c r="K159" s="239">
        <f t="shared" si="114"/>
        <v>0</v>
      </c>
      <c r="L159" s="239">
        <f t="shared" si="114"/>
        <v>0</v>
      </c>
      <c r="M159" s="247">
        <f t="shared" si="114"/>
        <v>72.34708063021317</v>
      </c>
      <c r="N159" s="166">
        <f t="shared" si="114"/>
        <v>0</v>
      </c>
      <c r="O159" s="162">
        <f t="shared" si="114"/>
        <v>0</v>
      </c>
      <c r="P159" s="162">
        <f t="shared" si="114"/>
        <v>0</v>
      </c>
      <c r="Q159" s="163">
        <f t="shared" si="114"/>
        <v>0</v>
      </c>
      <c r="R159" s="166">
        <f t="shared" si="114"/>
        <v>0</v>
      </c>
      <c r="S159" s="162">
        <f t="shared" si="114"/>
        <v>0</v>
      </c>
      <c r="T159" s="162">
        <f t="shared" si="114"/>
        <v>0</v>
      </c>
      <c r="U159" s="163">
        <f t="shared" si="114"/>
        <v>0</v>
      </c>
      <c r="V159" s="166">
        <f>V158/3.4528</f>
        <v>0</v>
      </c>
      <c r="W159" s="162">
        <f>W158/3.4528</f>
        <v>0</v>
      </c>
      <c r="X159" s="162">
        <f>X158/3.4528</f>
        <v>0</v>
      </c>
      <c r="Y159" s="163">
        <f>Y158/3.4528</f>
        <v>0</v>
      </c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</row>
    <row r="160" spans="1:39" s="10" customFormat="1" ht="14.25" customHeight="1" thickBot="1">
      <c r="A160" s="346"/>
      <c r="B160" s="347"/>
      <c r="C160" s="348"/>
      <c r="D160" s="350"/>
      <c r="E160" s="353"/>
      <c r="F160" s="326" t="s">
        <v>19</v>
      </c>
      <c r="G160" s="327"/>
      <c r="H160" s="328"/>
      <c r="I160" s="146" t="s">
        <v>166</v>
      </c>
      <c r="J160" s="65">
        <f aca="true" t="shared" si="115" ref="J160:U160">J154+J156+J158+J152</f>
        <v>2074.7</v>
      </c>
      <c r="K160" s="66">
        <f t="shared" si="115"/>
        <v>1.6</v>
      </c>
      <c r="L160" s="66">
        <f t="shared" si="115"/>
        <v>0</v>
      </c>
      <c r="M160" s="67">
        <f t="shared" si="115"/>
        <v>2073.1</v>
      </c>
      <c r="N160" s="65">
        <f t="shared" si="115"/>
        <v>0</v>
      </c>
      <c r="O160" s="66">
        <f t="shared" si="115"/>
        <v>0</v>
      </c>
      <c r="P160" s="66">
        <f t="shared" si="115"/>
        <v>0</v>
      </c>
      <c r="Q160" s="67">
        <f t="shared" si="115"/>
        <v>0</v>
      </c>
      <c r="R160" s="65">
        <f t="shared" si="115"/>
        <v>0</v>
      </c>
      <c r="S160" s="66">
        <f t="shared" si="115"/>
        <v>0</v>
      </c>
      <c r="T160" s="66">
        <f t="shared" si="115"/>
        <v>0</v>
      </c>
      <c r="U160" s="67">
        <f t="shared" si="115"/>
        <v>0</v>
      </c>
      <c r="V160" s="65">
        <f aca="true" t="shared" si="116" ref="V160:Y161">V154+V156+V158+V152</f>
        <v>0</v>
      </c>
      <c r="W160" s="66">
        <f t="shared" si="116"/>
        <v>0</v>
      </c>
      <c r="X160" s="66">
        <f t="shared" si="116"/>
        <v>0</v>
      </c>
      <c r="Y160" s="67">
        <f t="shared" si="116"/>
        <v>0</v>
      </c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</row>
    <row r="161" spans="1:39" s="10" customFormat="1" ht="14.25" customHeight="1" thickBot="1">
      <c r="A161" s="346"/>
      <c r="B161" s="347"/>
      <c r="C161" s="348"/>
      <c r="D161" s="350"/>
      <c r="E161" s="353"/>
      <c r="F161" s="329"/>
      <c r="G161" s="330"/>
      <c r="H161" s="331"/>
      <c r="I161" s="147" t="s">
        <v>167</v>
      </c>
      <c r="J161" s="90">
        <f aca="true" t="shared" si="117" ref="J161:U161">J155+J157+J159+J153</f>
        <v>600.8746524559779</v>
      </c>
      <c r="K161" s="85">
        <f t="shared" si="117"/>
        <v>0.4633920296570899</v>
      </c>
      <c r="L161" s="85">
        <f t="shared" si="117"/>
        <v>0</v>
      </c>
      <c r="M161" s="91">
        <f t="shared" si="117"/>
        <v>600.4112604263207</v>
      </c>
      <c r="N161" s="90">
        <f t="shared" si="117"/>
        <v>0</v>
      </c>
      <c r="O161" s="85">
        <f t="shared" si="117"/>
        <v>0</v>
      </c>
      <c r="P161" s="85">
        <f t="shared" si="117"/>
        <v>0</v>
      </c>
      <c r="Q161" s="91">
        <f t="shared" si="117"/>
        <v>0</v>
      </c>
      <c r="R161" s="90">
        <f t="shared" si="117"/>
        <v>0</v>
      </c>
      <c r="S161" s="85">
        <f t="shared" si="117"/>
        <v>0</v>
      </c>
      <c r="T161" s="85">
        <f t="shared" si="117"/>
        <v>0</v>
      </c>
      <c r="U161" s="91">
        <f t="shared" si="117"/>
        <v>0</v>
      </c>
      <c r="V161" s="90">
        <f t="shared" si="116"/>
        <v>0</v>
      </c>
      <c r="W161" s="85">
        <f t="shared" si="116"/>
        <v>0</v>
      </c>
      <c r="X161" s="85">
        <f t="shared" si="116"/>
        <v>0</v>
      </c>
      <c r="Y161" s="91">
        <f t="shared" si="116"/>
        <v>0</v>
      </c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</row>
    <row r="162" spans="1:39" s="10" customFormat="1" ht="14.25" customHeight="1">
      <c r="A162" s="346">
        <v>3</v>
      </c>
      <c r="B162" s="347">
        <v>1</v>
      </c>
      <c r="C162" s="348">
        <v>4</v>
      </c>
      <c r="D162" s="350" t="s">
        <v>120</v>
      </c>
      <c r="E162" s="480" t="s">
        <v>52</v>
      </c>
      <c r="F162" s="332" t="s">
        <v>16</v>
      </c>
      <c r="G162" s="332" t="s">
        <v>113</v>
      </c>
      <c r="H162" s="367" t="s">
        <v>17</v>
      </c>
      <c r="I162" s="134" t="s">
        <v>166</v>
      </c>
      <c r="J162" s="57">
        <v>33</v>
      </c>
      <c r="K162" s="58"/>
      <c r="L162" s="58"/>
      <c r="M162" s="59">
        <v>33</v>
      </c>
      <c r="N162" s="57">
        <v>114</v>
      </c>
      <c r="O162" s="58"/>
      <c r="P162" s="58"/>
      <c r="Q162" s="59">
        <v>114</v>
      </c>
      <c r="R162" s="57"/>
      <c r="S162" s="58"/>
      <c r="T162" s="58"/>
      <c r="U162" s="59"/>
      <c r="V162" s="57"/>
      <c r="W162" s="58"/>
      <c r="X162" s="58"/>
      <c r="Y162" s="59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</row>
    <row r="163" spans="1:39" s="10" customFormat="1" ht="14.25" customHeight="1">
      <c r="A163" s="346"/>
      <c r="B163" s="347"/>
      <c r="C163" s="348"/>
      <c r="D163" s="350"/>
      <c r="E163" s="481"/>
      <c r="F163" s="348"/>
      <c r="G163" s="348"/>
      <c r="H163" s="368"/>
      <c r="I163" s="160" t="s">
        <v>167</v>
      </c>
      <c r="J163" s="55">
        <f aca="true" t="shared" si="118" ref="J163:U163">J162/3.4528</f>
        <v>9.55746061167748</v>
      </c>
      <c r="K163" s="102">
        <f t="shared" si="118"/>
        <v>0</v>
      </c>
      <c r="L163" s="102">
        <f t="shared" si="118"/>
        <v>0</v>
      </c>
      <c r="M163" s="132">
        <f t="shared" si="118"/>
        <v>9.55746061167748</v>
      </c>
      <c r="N163" s="97">
        <f t="shared" si="118"/>
        <v>33.01668211306766</v>
      </c>
      <c r="O163" s="102">
        <f t="shared" si="118"/>
        <v>0</v>
      </c>
      <c r="P163" s="102">
        <f t="shared" si="118"/>
        <v>0</v>
      </c>
      <c r="Q163" s="131">
        <f t="shared" si="118"/>
        <v>33.01668211306766</v>
      </c>
      <c r="R163" s="97">
        <f t="shared" si="118"/>
        <v>0</v>
      </c>
      <c r="S163" s="102">
        <f t="shared" si="118"/>
        <v>0</v>
      </c>
      <c r="T163" s="102">
        <f t="shared" si="118"/>
        <v>0</v>
      </c>
      <c r="U163" s="131">
        <f t="shared" si="118"/>
        <v>0</v>
      </c>
      <c r="V163" s="97">
        <f>V162/3.4528</f>
        <v>0</v>
      </c>
      <c r="W163" s="102">
        <f>W162/3.4528</f>
        <v>0</v>
      </c>
      <c r="X163" s="102">
        <f>X162/3.4528</f>
        <v>0</v>
      </c>
      <c r="Y163" s="131">
        <f>Y162/3.4528</f>
        <v>0</v>
      </c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</row>
    <row r="164" spans="1:39" s="10" customFormat="1" ht="14.25" customHeight="1">
      <c r="A164" s="346"/>
      <c r="B164" s="347"/>
      <c r="C164" s="348"/>
      <c r="D164" s="350"/>
      <c r="E164" s="489" t="s">
        <v>21</v>
      </c>
      <c r="F164" s="348"/>
      <c r="G164" s="348"/>
      <c r="H164" s="368" t="s">
        <v>131</v>
      </c>
      <c r="I164" s="135" t="s">
        <v>166</v>
      </c>
      <c r="J164" s="168"/>
      <c r="K164" s="92"/>
      <c r="L164" s="92"/>
      <c r="M164" s="93"/>
      <c r="N164" s="168">
        <v>734.1</v>
      </c>
      <c r="O164" s="92"/>
      <c r="P164" s="92"/>
      <c r="Q164" s="93">
        <v>734.1</v>
      </c>
      <c r="R164" s="168"/>
      <c r="S164" s="92"/>
      <c r="T164" s="92"/>
      <c r="U164" s="93"/>
      <c r="V164" s="168"/>
      <c r="W164" s="92"/>
      <c r="X164" s="92"/>
      <c r="Y164" s="93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</row>
    <row r="165" spans="1:39" s="10" customFormat="1" ht="14.25" customHeight="1" thickBot="1">
      <c r="A165" s="346"/>
      <c r="B165" s="347"/>
      <c r="C165" s="348"/>
      <c r="D165" s="350"/>
      <c r="E165" s="481"/>
      <c r="F165" s="315"/>
      <c r="G165" s="315"/>
      <c r="H165" s="317"/>
      <c r="I165" s="161" t="s">
        <v>167</v>
      </c>
      <c r="J165" s="164">
        <f aca="true" t="shared" si="119" ref="J165:U165">J164/3.4528</f>
        <v>0</v>
      </c>
      <c r="K165" s="162">
        <f t="shared" si="119"/>
        <v>0</v>
      </c>
      <c r="L165" s="162">
        <f t="shared" si="119"/>
        <v>0</v>
      </c>
      <c r="M165" s="165">
        <f t="shared" si="119"/>
        <v>0</v>
      </c>
      <c r="N165" s="166">
        <f t="shared" si="119"/>
        <v>212.61005560704356</v>
      </c>
      <c r="O165" s="162">
        <f t="shared" si="119"/>
        <v>0</v>
      </c>
      <c r="P165" s="162">
        <f t="shared" si="119"/>
        <v>0</v>
      </c>
      <c r="Q165" s="163">
        <f t="shared" si="119"/>
        <v>212.61005560704356</v>
      </c>
      <c r="R165" s="166">
        <f t="shared" si="119"/>
        <v>0</v>
      </c>
      <c r="S165" s="162">
        <f t="shared" si="119"/>
        <v>0</v>
      </c>
      <c r="T165" s="162">
        <f t="shared" si="119"/>
        <v>0</v>
      </c>
      <c r="U165" s="163">
        <f t="shared" si="119"/>
        <v>0</v>
      </c>
      <c r="V165" s="166">
        <f>V164/3.4528</f>
        <v>0</v>
      </c>
      <c r="W165" s="162">
        <f>W164/3.4528</f>
        <v>0</v>
      </c>
      <c r="X165" s="162">
        <f>X164/3.4528</f>
        <v>0</v>
      </c>
      <c r="Y165" s="163">
        <f>Y164/3.4528</f>
        <v>0</v>
      </c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</row>
    <row r="166" spans="1:39" s="10" customFormat="1" ht="12.75" customHeight="1" thickBot="1">
      <c r="A166" s="346"/>
      <c r="B166" s="347"/>
      <c r="C166" s="348"/>
      <c r="D166" s="350"/>
      <c r="E166" s="490"/>
      <c r="F166" s="326" t="s">
        <v>19</v>
      </c>
      <c r="G166" s="327"/>
      <c r="H166" s="328"/>
      <c r="I166" s="146" t="s">
        <v>166</v>
      </c>
      <c r="J166" s="81">
        <f aca="true" t="shared" si="120" ref="J166:U167">SUM(J162,J164)</f>
        <v>33</v>
      </c>
      <c r="K166" s="66">
        <f t="shared" si="120"/>
        <v>0</v>
      </c>
      <c r="L166" s="66">
        <f t="shared" si="120"/>
        <v>0</v>
      </c>
      <c r="M166" s="80">
        <f t="shared" si="120"/>
        <v>33</v>
      </c>
      <c r="N166" s="65">
        <f t="shared" si="120"/>
        <v>848.1</v>
      </c>
      <c r="O166" s="66">
        <f t="shared" si="120"/>
        <v>0</v>
      </c>
      <c r="P166" s="66">
        <f t="shared" si="120"/>
        <v>0</v>
      </c>
      <c r="Q166" s="67">
        <f t="shared" si="120"/>
        <v>848.1</v>
      </c>
      <c r="R166" s="65">
        <f t="shared" si="120"/>
        <v>0</v>
      </c>
      <c r="S166" s="66">
        <f t="shared" si="120"/>
        <v>0</v>
      </c>
      <c r="T166" s="66">
        <f t="shared" si="120"/>
        <v>0</v>
      </c>
      <c r="U166" s="67">
        <f t="shared" si="120"/>
        <v>0</v>
      </c>
      <c r="V166" s="65">
        <f aca="true" t="shared" si="121" ref="V166:Y167">SUM(V162,V164)</f>
        <v>0</v>
      </c>
      <c r="W166" s="66">
        <f t="shared" si="121"/>
        <v>0</v>
      </c>
      <c r="X166" s="66">
        <f t="shared" si="121"/>
        <v>0</v>
      </c>
      <c r="Y166" s="67">
        <f t="shared" si="121"/>
        <v>0</v>
      </c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</row>
    <row r="167" spans="1:39" s="10" customFormat="1" ht="12.75" customHeight="1" thickBot="1">
      <c r="A167" s="346"/>
      <c r="B167" s="347"/>
      <c r="C167" s="348"/>
      <c r="D167" s="350"/>
      <c r="E167" s="491"/>
      <c r="F167" s="329"/>
      <c r="G167" s="330"/>
      <c r="H167" s="331"/>
      <c r="I167" s="152" t="s">
        <v>167</v>
      </c>
      <c r="J167" s="143">
        <f t="shared" si="120"/>
        <v>9.55746061167748</v>
      </c>
      <c r="K167" s="85">
        <f t="shared" si="120"/>
        <v>0</v>
      </c>
      <c r="L167" s="85">
        <f t="shared" si="120"/>
        <v>0</v>
      </c>
      <c r="M167" s="144">
        <f t="shared" si="120"/>
        <v>9.55746061167748</v>
      </c>
      <c r="N167" s="90">
        <f t="shared" si="120"/>
        <v>245.62673772011124</v>
      </c>
      <c r="O167" s="85">
        <f t="shared" si="120"/>
        <v>0</v>
      </c>
      <c r="P167" s="85">
        <f t="shared" si="120"/>
        <v>0</v>
      </c>
      <c r="Q167" s="91">
        <f t="shared" si="120"/>
        <v>245.62673772011124</v>
      </c>
      <c r="R167" s="90">
        <f t="shared" si="120"/>
        <v>0</v>
      </c>
      <c r="S167" s="85">
        <f t="shared" si="120"/>
        <v>0</v>
      </c>
      <c r="T167" s="85">
        <f t="shared" si="120"/>
        <v>0</v>
      </c>
      <c r="U167" s="91">
        <f t="shared" si="120"/>
        <v>0</v>
      </c>
      <c r="V167" s="90">
        <f t="shared" si="121"/>
        <v>0</v>
      </c>
      <c r="W167" s="85">
        <f t="shared" si="121"/>
        <v>0</v>
      </c>
      <c r="X167" s="85">
        <f t="shared" si="121"/>
        <v>0</v>
      </c>
      <c r="Y167" s="91">
        <f t="shared" si="121"/>
        <v>0</v>
      </c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</row>
    <row r="168" spans="1:39" s="10" customFormat="1" ht="15.75" customHeight="1">
      <c r="A168" s="346">
        <v>3</v>
      </c>
      <c r="B168" s="347">
        <v>1</v>
      </c>
      <c r="C168" s="348">
        <v>5</v>
      </c>
      <c r="D168" s="350" t="s">
        <v>115</v>
      </c>
      <c r="E168" s="345">
        <v>20</v>
      </c>
      <c r="F168" s="332" t="s">
        <v>16</v>
      </c>
      <c r="G168" s="332" t="s">
        <v>114</v>
      </c>
      <c r="H168" s="367" t="s">
        <v>17</v>
      </c>
      <c r="I168" s="134" t="s">
        <v>166</v>
      </c>
      <c r="J168" s="240">
        <v>30.4</v>
      </c>
      <c r="K168" s="241"/>
      <c r="L168" s="241"/>
      <c r="M168" s="242">
        <v>30.41</v>
      </c>
      <c r="N168" s="294">
        <v>104.7</v>
      </c>
      <c r="O168" s="295"/>
      <c r="P168" s="295"/>
      <c r="Q168" s="296">
        <v>104.7</v>
      </c>
      <c r="R168" s="57"/>
      <c r="S168" s="58"/>
      <c r="T168" s="58"/>
      <c r="U168" s="59"/>
      <c r="V168" s="57"/>
      <c r="W168" s="58"/>
      <c r="X168" s="58"/>
      <c r="Y168" s="59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</row>
    <row r="169" spans="1:39" s="10" customFormat="1" ht="15.75" customHeight="1">
      <c r="A169" s="346"/>
      <c r="B169" s="347"/>
      <c r="C169" s="348"/>
      <c r="D169" s="350"/>
      <c r="E169" s="345"/>
      <c r="F169" s="348"/>
      <c r="G169" s="348"/>
      <c r="H169" s="368"/>
      <c r="I169" s="160" t="s">
        <v>167</v>
      </c>
      <c r="J169" s="258">
        <f aca="true" t="shared" si="122" ref="J169:U169">J168/3.4528</f>
        <v>8.804448563484709</v>
      </c>
      <c r="K169" s="244">
        <f t="shared" si="122"/>
        <v>0</v>
      </c>
      <c r="L169" s="244">
        <f t="shared" si="122"/>
        <v>0</v>
      </c>
      <c r="M169" s="259">
        <f t="shared" si="122"/>
        <v>8.807344763670065</v>
      </c>
      <c r="N169" s="297">
        <f t="shared" si="122"/>
        <v>30.323215940685824</v>
      </c>
      <c r="O169" s="298">
        <f t="shared" si="122"/>
        <v>0</v>
      </c>
      <c r="P169" s="298">
        <f t="shared" si="122"/>
        <v>0</v>
      </c>
      <c r="Q169" s="299">
        <f t="shared" si="122"/>
        <v>30.323215940685824</v>
      </c>
      <c r="R169" s="97">
        <f t="shared" si="122"/>
        <v>0</v>
      </c>
      <c r="S169" s="102">
        <f t="shared" si="122"/>
        <v>0</v>
      </c>
      <c r="T169" s="102">
        <f t="shared" si="122"/>
        <v>0</v>
      </c>
      <c r="U169" s="131">
        <f t="shared" si="122"/>
        <v>0</v>
      </c>
      <c r="V169" s="97">
        <f>V168/3.4528</f>
        <v>0</v>
      </c>
      <c r="W169" s="102">
        <f>W168/3.4528</f>
        <v>0</v>
      </c>
      <c r="X169" s="102">
        <f>X168/3.4528</f>
        <v>0</v>
      </c>
      <c r="Y169" s="131">
        <f>Y168/3.4528</f>
        <v>0</v>
      </c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</row>
    <row r="170" spans="1:39" s="10" customFormat="1" ht="15.75" customHeight="1">
      <c r="A170" s="346"/>
      <c r="B170" s="347"/>
      <c r="C170" s="348"/>
      <c r="D170" s="350"/>
      <c r="E170" s="345"/>
      <c r="F170" s="348"/>
      <c r="G170" s="348"/>
      <c r="H170" s="368" t="s">
        <v>131</v>
      </c>
      <c r="I170" s="135" t="s">
        <v>166</v>
      </c>
      <c r="J170" s="257"/>
      <c r="K170" s="92"/>
      <c r="L170" s="92"/>
      <c r="M170" s="256"/>
      <c r="N170" s="300">
        <v>559.9</v>
      </c>
      <c r="O170" s="301"/>
      <c r="P170" s="301"/>
      <c r="Q170" s="303">
        <v>559.9</v>
      </c>
      <c r="R170" s="168"/>
      <c r="S170" s="92"/>
      <c r="T170" s="92"/>
      <c r="U170" s="93"/>
      <c r="V170" s="168"/>
      <c r="W170" s="92"/>
      <c r="X170" s="92"/>
      <c r="Y170" s="93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</row>
    <row r="171" spans="1:39" s="10" customFormat="1" ht="15.75" customHeight="1" thickBot="1">
      <c r="A171" s="346"/>
      <c r="B171" s="347"/>
      <c r="C171" s="348"/>
      <c r="D171" s="350"/>
      <c r="E171" s="345"/>
      <c r="F171" s="315"/>
      <c r="G171" s="315"/>
      <c r="H171" s="317"/>
      <c r="I171" s="161" t="s">
        <v>167</v>
      </c>
      <c r="J171" s="246">
        <f aca="true" t="shared" si="123" ref="J171:U171">J170/3.4528</f>
        <v>0</v>
      </c>
      <c r="K171" s="239">
        <f t="shared" si="123"/>
        <v>0</v>
      </c>
      <c r="L171" s="239">
        <f t="shared" si="123"/>
        <v>0</v>
      </c>
      <c r="M171" s="247">
        <f t="shared" si="123"/>
        <v>0</v>
      </c>
      <c r="N171" s="304">
        <f t="shared" si="123"/>
        <v>162.1582483781279</v>
      </c>
      <c r="O171" s="305">
        <f t="shared" si="123"/>
        <v>0</v>
      </c>
      <c r="P171" s="305">
        <f t="shared" si="123"/>
        <v>0</v>
      </c>
      <c r="Q171" s="306">
        <f t="shared" si="123"/>
        <v>162.1582483781279</v>
      </c>
      <c r="R171" s="166">
        <f t="shared" si="123"/>
        <v>0</v>
      </c>
      <c r="S171" s="162">
        <f t="shared" si="123"/>
        <v>0</v>
      </c>
      <c r="T171" s="162">
        <f t="shared" si="123"/>
        <v>0</v>
      </c>
      <c r="U171" s="163">
        <f t="shared" si="123"/>
        <v>0</v>
      </c>
      <c r="V171" s="166">
        <f>V170/3.4528</f>
        <v>0</v>
      </c>
      <c r="W171" s="162">
        <f>W170/3.4528</f>
        <v>0</v>
      </c>
      <c r="X171" s="162">
        <f>X170/3.4528</f>
        <v>0</v>
      </c>
      <c r="Y171" s="163">
        <f>Y170/3.4528</f>
        <v>0</v>
      </c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</row>
    <row r="172" spans="1:39" s="10" customFormat="1" ht="15.75" customHeight="1" thickBot="1">
      <c r="A172" s="346"/>
      <c r="B172" s="347"/>
      <c r="C172" s="348"/>
      <c r="D172" s="350"/>
      <c r="E172" s="345"/>
      <c r="F172" s="326" t="s">
        <v>19</v>
      </c>
      <c r="G172" s="327"/>
      <c r="H172" s="328"/>
      <c r="I172" s="146" t="s">
        <v>166</v>
      </c>
      <c r="J172" s="81">
        <f aca="true" t="shared" si="124" ref="J172:U172">SUM(J168,J170)</f>
        <v>30.4</v>
      </c>
      <c r="K172" s="66">
        <f t="shared" si="124"/>
        <v>0</v>
      </c>
      <c r="L172" s="66">
        <f t="shared" si="124"/>
        <v>0</v>
      </c>
      <c r="M172" s="80">
        <f t="shared" si="124"/>
        <v>30.41</v>
      </c>
      <c r="N172" s="65">
        <f t="shared" si="124"/>
        <v>664.6</v>
      </c>
      <c r="O172" s="66">
        <f t="shared" si="124"/>
        <v>0</v>
      </c>
      <c r="P172" s="66">
        <f t="shared" si="124"/>
        <v>0</v>
      </c>
      <c r="Q172" s="67">
        <f t="shared" si="124"/>
        <v>664.6</v>
      </c>
      <c r="R172" s="65">
        <f t="shared" si="124"/>
        <v>0</v>
      </c>
      <c r="S172" s="66">
        <f t="shared" si="124"/>
        <v>0</v>
      </c>
      <c r="T172" s="66">
        <f t="shared" si="124"/>
        <v>0</v>
      </c>
      <c r="U172" s="67">
        <f t="shared" si="124"/>
        <v>0</v>
      </c>
      <c r="V172" s="65">
        <f aca="true" t="shared" si="125" ref="V172:Y173">SUM(V168,V170)</f>
        <v>0</v>
      </c>
      <c r="W172" s="66">
        <f t="shared" si="125"/>
        <v>0</v>
      </c>
      <c r="X172" s="66">
        <f t="shared" si="125"/>
        <v>0</v>
      </c>
      <c r="Y172" s="67">
        <f t="shared" si="125"/>
        <v>0</v>
      </c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</row>
    <row r="173" spans="1:39" s="10" customFormat="1" ht="15.75" customHeight="1" thickBot="1">
      <c r="A173" s="346"/>
      <c r="B173" s="347"/>
      <c r="C173" s="348"/>
      <c r="D173" s="350"/>
      <c r="E173" s="345"/>
      <c r="F173" s="329"/>
      <c r="G173" s="330"/>
      <c r="H173" s="331"/>
      <c r="I173" s="152" t="s">
        <v>167</v>
      </c>
      <c r="J173" s="143">
        <f aca="true" t="shared" si="126" ref="J173:U173">SUM(J169,J171)</f>
        <v>8.804448563484709</v>
      </c>
      <c r="K173" s="85">
        <f t="shared" si="126"/>
        <v>0</v>
      </c>
      <c r="L173" s="85">
        <f t="shared" si="126"/>
        <v>0</v>
      </c>
      <c r="M173" s="144">
        <f t="shared" si="126"/>
        <v>8.807344763670065</v>
      </c>
      <c r="N173" s="90">
        <f t="shared" si="126"/>
        <v>192.48146431881372</v>
      </c>
      <c r="O173" s="85">
        <f t="shared" si="126"/>
        <v>0</v>
      </c>
      <c r="P173" s="85">
        <f t="shared" si="126"/>
        <v>0</v>
      </c>
      <c r="Q173" s="91">
        <f t="shared" si="126"/>
        <v>192.48146431881372</v>
      </c>
      <c r="R173" s="90">
        <f t="shared" si="126"/>
        <v>0</v>
      </c>
      <c r="S173" s="85">
        <f t="shared" si="126"/>
        <v>0</v>
      </c>
      <c r="T173" s="85">
        <f t="shared" si="126"/>
        <v>0</v>
      </c>
      <c r="U173" s="91">
        <f t="shared" si="126"/>
        <v>0</v>
      </c>
      <c r="V173" s="90">
        <f t="shared" si="125"/>
        <v>0</v>
      </c>
      <c r="W173" s="85">
        <f t="shared" si="125"/>
        <v>0</v>
      </c>
      <c r="X173" s="85">
        <f t="shared" si="125"/>
        <v>0</v>
      </c>
      <c r="Y173" s="91">
        <f t="shared" si="125"/>
        <v>0</v>
      </c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</row>
    <row r="174" spans="1:39" s="10" customFormat="1" ht="14.25" customHeight="1">
      <c r="A174" s="346">
        <v>3</v>
      </c>
      <c r="B174" s="347">
        <v>1</v>
      </c>
      <c r="C174" s="348">
        <v>6</v>
      </c>
      <c r="D174" s="350" t="s">
        <v>129</v>
      </c>
      <c r="E174" s="370">
        <v>20</v>
      </c>
      <c r="F174" s="332" t="s">
        <v>16</v>
      </c>
      <c r="G174" s="332" t="s">
        <v>130</v>
      </c>
      <c r="H174" s="367" t="s">
        <v>154</v>
      </c>
      <c r="I174" s="134" t="s">
        <v>166</v>
      </c>
      <c r="J174" s="240">
        <v>97.9</v>
      </c>
      <c r="K174" s="241"/>
      <c r="L174" s="241"/>
      <c r="M174" s="242">
        <v>97.9</v>
      </c>
      <c r="N174" s="57"/>
      <c r="O174" s="58"/>
      <c r="P174" s="58"/>
      <c r="Q174" s="59"/>
      <c r="R174" s="57"/>
      <c r="S174" s="58"/>
      <c r="T174" s="58"/>
      <c r="U174" s="59"/>
      <c r="V174" s="57"/>
      <c r="W174" s="58"/>
      <c r="X174" s="58"/>
      <c r="Y174" s="59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</row>
    <row r="175" spans="1:39" s="10" customFormat="1" ht="14.25" customHeight="1">
      <c r="A175" s="346"/>
      <c r="B175" s="347"/>
      <c r="C175" s="348"/>
      <c r="D175" s="350"/>
      <c r="E175" s="370"/>
      <c r="F175" s="348"/>
      <c r="G175" s="348"/>
      <c r="H175" s="368"/>
      <c r="I175" s="160" t="s">
        <v>167</v>
      </c>
      <c r="J175" s="258">
        <f aca="true" t="shared" si="127" ref="J175:U175">J174/3.4528</f>
        <v>28.353799814643192</v>
      </c>
      <c r="K175" s="244">
        <f t="shared" si="127"/>
        <v>0</v>
      </c>
      <c r="L175" s="244">
        <f t="shared" si="127"/>
        <v>0</v>
      </c>
      <c r="M175" s="259">
        <f t="shared" si="127"/>
        <v>28.353799814643192</v>
      </c>
      <c r="N175" s="97">
        <f t="shared" si="127"/>
        <v>0</v>
      </c>
      <c r="O175" s="102">
        <f t="shared" si="127"/>
        <v>0</v>
      </c>
      <c r="P175" s="102">
        <f t="shared" si="127"/>
        <v>0</v>
      </c>
      <c r="Q175" s="131">
        <f t="shared" si="127"/>
        <v>0</v>
      </c>
      <c r="R175" s="97">
        <f t="shared" si="127"/>
        <v>0</v>
      </c>
      <c r="S175" s="102">
        <f t="shared" si="127"/>
        <v>0</v>
      </c>
      <c r="T175" s="102">
        <f t="shared" si="127"/>
        <v>0</v>
      </c>
      <c r="U175" s="131">
        <f t="shared" si="127"/>
        <v>0</v>
      </c>
      <c r="V175" s="97">
        <f>V174/3.4528</f>
        <v>0</v>
      </c>
      <c r="W175" s="102">
        <f>W174/3.4528</f>
        <v>0</v>
      </c>
      <c r="X175" s="102">
        <f>X174/3.4528</f>
        <v>0</v>
      </c>
      <c r="Y175" s="131">
        <f>Y174/3.4528</f>
        <v>0</v>
      </c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</row>
    <row r="176" spans="1:39" s="10" customFormat="1" ht="14.25" customHeight="1">
      <c r="A176" s="346"/>
      <c r="B176" s="347"/>
      <c r="C176" s="348"/>
      <c r="D176" s="350"/>
      <c r="E176" s="370"/>
      <c r="F176" s="348"/>
      <c r="G176" s="348"/>
      <c r="H176" s="368" t="s">
        <v>17</v>
      </c>
      <c r="I176" s="135" t="s">
        <v>166</v>
      </c>
      <c r="J176" s="168"/>
      <c r="K176" s="92"/>
      <c r="L176" s="92"/>
      <c r="M176" s="93"/>
      <c r="N176" s="168"/>
      <c r="O176" s="92"/>
      <c r="P176" s="92"/>
      <c r="Q176" s="93"/>
      <c r="R176" s="168"/>
      <c r="S176" s="92"/>
      <c r="T176" s="92"/>
      <c r="U176" s="93"/>
      <c r="V176" s="168"/>
      <c r="W176" s="92"/>
      <c r="X176" s="92"/>
      <c r="Y176" s="93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</row>
    <row r="177" spans="1:39" s="10" customFormat="1" ht="14.25" customHeight="1" thickBot="1">
      <c r="A177" s="346"/>
      <c r="B177" s="347"/>
      <c r="C177" s="348"/>
      <c r="D177" s="350"/>
      <c r="E177" s="370"/>
      <c r="F177" s="315"/>
      <c r="G177" s="315"/>
      <c r="H177" s="317"/>
      <c r="I177" s="161" t="s">
        <v>167</v>
      </c>
      <c r="J177" s="246">
        <f aca="true" t="shared" si="128" ref="J177:U177">J176/3.4528</f>
        <v>0</v>
      </c>
      <c r="K177" s="239">
        <f t="shared" si="128"/>
        <v>0</v>
      </c>
      <c r="L177" s="239">
        <f t="shared" si="128"/>
        <v>0</v>
      </c>
      <c r="M177" s="247">
        <f t="shared" si="128"/>
        <v>0</v>
      </c>
      <c r="N177" s="166">
        <f t="shared" si="128"/>
        <v>0</v>
      </c>
      <c r="O177" s="162">
        <f t="shared" si="128"/>
        <v>0</v>
      </c>
      <c r="P177" s="162">
        <f t="shared" si="128"/>
        <v>0</v>
      </c>
      <c r="Q177" s="163">
        <f t="shared" si="128"/>
        <v>0</v>
      </c>
      <c r="R177" s="166">
        <f t="shared" si="128"/>
        <v>0</v>
      </c>
      <c r="S177" s="162">
        <f t="shared" si="128"/>
        <v>0</v>
      </c>
      <c r="T177" s="162">
        <f t="shared" si="128"/>
        <v>0</v>
      </c>
      <c r="U177" s="163">
        <f t="shared" si="128"/>
        <v>0</v>
      </c>
      <c r="V177" s="166">
        <f>V176/3.4528</f>
        <v>0</v>
      </c>
      <c r="W177" s="162">
        <f>W176/3.4528</f>
        <v>0</v>
      </c>
      <c r="X177" s="162">
        <f>X176/3.4528</f>
        <v>0</v>
      </c>
      <c r="Y177" s="163">
        <f>Y176/3.4528</f>
        <v>0</v>
      </c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</row>
    <row r="178" spans="1:39" s="10" customFormat="1" ht="14.25" customHeight="1" thickBot="1">
      <c r="A178" s="346"/>
      <c r="B178" s="347"/>
      <c r="C178" s="348"/>
      <c r="D178" s="350"/>
      <c r="E178" s="370"/>
      <c r="F178" s="326" t="s">
        <v>19</v>
      </c>
      <c r="G178" s="327"/>
      <c r="H178" s="328"/>
      <c r="I178" s="146" t="s">
        <v>166</v>
      </c>
      <c r="J178" s="81">
        <f aca="true" t="shared" si="129" ref="J178:U178">SUM(J174,J176)</f>
        <v>97.9</v>
      </c>
      <c r="K178" s="66">
        <f t="shared" si="129"/>
        <v>0</v>
      </c>
      <c r="L178" s="66">
        <f t="shared" si="129"/>
        <v>0</v>
      </c>
      <c r="M178" s="80">
        <f t="shared" si="129"/>
        <v>97.9</v>
      </c>
      <c r="N178" s="65">
        <f t="shared" si="129"/>
        <v>0</v>
      </c>
      <c r="O178" s="66">
        <f t="shared" si="129"/>
        <v>0</v>
      </c>
      <c r="P178" s="66">
        <f t="shared" si="129"/>
        <v>0</v>
      </c>
      <c r="Q178" s="67">
        <f t="shared" si="129"/>
        <v>0</v>
      </c>
      <c r="R178" s="65">
        <f t="shared" si="129"/>
        <v>0</v>
      </c>
      <c r="S178" s="66">
        <f t="shared" si="129"/>
        <v>0</v>
      </c>
      <c r="T178" s="66">
        <f t="shared" si="129"/>
        <v>0</v>
      </c>
      <c r="U178" s="67">
        <f t="shared" si="129"/>
        <v>0</v>
      </c>
      <c r="V178" s="65">
        <f aca="true" t="shared" si="130" ref="V178:Y179">SUM(V174,V176)</f>
        <v>0</v>
      </c>
      <c r="W178" s="66">
        <f t="shared" si="130"/>
        <v>0</v>
      </c>
      <c r="X178" s="66">
        <f t="shared" si="130"/>
        <v>0</v>
      </c>
      <c r="Y178" s="67">
        <f t="shared" si="130"/>
        <v>0</v>
      </c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</row>
    <row r="179" spans="1:39" s="10" customFormat="1" ht="14.25" customHeight="1" thickBot="1">
      <c r="A179" s="346"/>
      <c r="B179" s="347"/>
      <c r="C179" s="348"/>
      <c r="D179" s="350"/>
      <c r="E179" s="370"/>
      <c r="F179" s="329"/>
      <c r="G179" s="330"/>
      <c r="H179" s="331"/>
      <c r="I179" s="152" t="s">
        <v>167</v>
      </c>
      <c r="J179" s="143">
        <f aca="true" t="shared" si="131" ref="J179:U179">SUM(J175,J177)</f>
        <v>28.353799814643192</v>
      </c>
      <c r="K179" s="85">
        <f t="shared" si="131"/>
        <v>0</v>
      </c>
      <c r="L179" s="85">
        <f t="shared" si="131"/>
        <v>0</v>
      </c>
      <c r="M179" s="144">
        <f t="shared" si="131"/>
        <v>28.353799814643192</v>
      </c>
      <c r="N179" s="90">
        <f t="shared" si="131"/>
        <v>0</v>
      </c>
      <c r="O179" s="85">
        <f t="shared" si="131"/>
        <v>0</v>
      </c>
      <c r="P179" s="85">
        <f t="shared" si="131"/>
        <v>0</v>
      </c>
      <c r="Q179" s="91">
        <f t="shared" si="131"/>
        <v>0</v>
      </c>
      <c r="R179" s="90">
        <f t="shared" si="131"/>
        <v>0</v>
      </c>
      <c r="S179" s="85">
        <f t="shared" si="131"/>
        <v>0</v>
      </c>
      <c r="T179" s="85">
        <f t="shared" si="131"/>
        <v>0</v>
      </c>
      <c r="U179" s="91">
        <f t="shared" si="131"/>
        <v>0</v>
      </c>
      <c r="V179" s="90">
        <f t="shared" si="130"/>
        <v>0</v>
      </c>
      <c r="W179" s="85">
        <f t="shared" si="130"/>
        <v>0</v>
      </c>
      <c r="X179" s="85">
        <f t="shared" si="130"/>
        <v>0</v>
      </c>
      <c r="Y179" s="91">
        <f t="shared" si="130"/>
        <v>0</v>
      </c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</row>
    <row r="180" spans="1:39" s="10" customFormat="1" ht="18" customHeight="1">
      <c r="A180" s="346">
        <v>3</v>
      </c>
      <c r="B180" s="347">
        <v>1</v>
      </c>
      <c r="C180" s="348">
        <v>7</v>
      </c>
      <c r="D180" s="350" t="s">
        <v>153</v>
      </c>
      <c r="E180" s="370">
        <v>20</v>
      </c>
      <c r="F180" s="332" t="s">
        <v>16</v>
      </c>
      <c r="G180" s="332" t="s">
        <v>155</v>
      </c>
      <c r="H180" s="367" t="s">
        <v>17</v>
      </c>
      <c r="I180" s="134" t="s">
        <v>166</v>
      </c>
      <c r="J180" s="240">
        <v>1.33</v>
      </c>
      <c r="K180" s="241">
        <v>1.3</v>
      </c>
      <c r="L180" s="241"/>
      <c r="M180" s="59"/>
      <c r="N180" s="57"/>
      <c r="O180" s="58"/>
      <c r="P180" s="58"/>
      <c r="Q180" s="59"/>
      <c r="R180" s="57"/>
      <c r="S180" s="58"/>
      <c r="T180" s="58"/>
      <c r="U180" s="59"/>
      <c r="V180" s="57"/>
      <c r="W180" s="58"/>
      <c r="X180" s="58"/>
      <c r="Y180" s="59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</row>
    <row r="181" spans="1:39" s="10" customFormat="1" ht="18" customHeight="1" thickBot="1">
      <c r="A181" s="346"/>
      <c r="B181" s="347"/>
      <c r="C181" s="348"/>
      <c r="D181" s="350"/>
      <c r="E181" s="370"/>
      <c r="F181" s="315"/>
      <c r="G181" s="315"/>
      <c r="H181" s="317"/>
      <c r="I181" s="161" t="s">
        <v>167</v>
      </c>
      <c r="J181" s="251">
        <f aca="true" t="shared" si="132" ref="J181:U181">J180/3.4528</f>
        <v>0.385194624652456</v>
      </c>
      <c r="K181" s="252">
        <f t="shared" si="132"/>
        <v>0.37650602409638556</v>
      </c>
      <c r="L181" s="252">
        <f t="shared" si="132"/>
        <v>0</v>
      </c>
      <c r="M181" s="247">
        <f t="shared" si="132"/>
        <v>0</v>
      </c>
      <c r="N181" s="166">
        <f t="shared" si="132"/>
        <v>0</v>
      </c>
      <c r="O181" s="162">
        <f t="shared" si="132"/>
        <v>0</v>
      </c>
      <c r="P181" s="162">
        <f t="shared" si="132"/>
        <v>0</v>
      </c>
      <c r="Q181" s="163">
        <f t="shared" si="132"/>
        <v>0</v>
      </c>
      <c r="R181" s="166">
        <f t="shared" si="132"/>
        <v>0</v>
      </c>
      <c r="S181" s="162">
        <f t="shared" si="132"/>
        <v>0</v>
      </c>
      <c r="T181" s="162">
        <f t="shared" si="132"/>
        <v>0</v>
      </c>
      <c r="U181" s="163">
        <f t="shared" si="132"/>
        <v>0</v>
      </c>
      <c r="V181" s="166">
        <f>V180/3.4528</f>
        <v>0</v>
      </c>
      <c r="W181" s="162">
        <f>W180/3.4528</f>
        <v>0</v>
      </c>
      <c r="X181" s="162">
        <f>X180/3.4528</f>
        <v>0</v>
      </c>
      <c r="Y181" s="163">
        <f>Y180/3.4528</f>
        <v>0</v>
      </c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</row>
    <row r="182" spans="1:39" s="10" customFormat="1" ht="20.25" customHeight="1" thickBot="1">
      <c r="A182" s="346"/>
      <c r="B182" s="347"/>
      <c r="C182" s="348"/>
      <c r="D182" s="350"/>
      <c r="E182" s="370"/>
      <c r="F182" s="326" t="s">
        <v>19</v>
      </c>
      <c r="G182" s="327"/>
      <c r="H182" s="328"/>
      <c r="I182" s="146" t="s">
        <v>166</v>
      </c>
      <c r="J182" s="81">
        <f aca="true" t="shared" si="133" ref="J182:U183">SUM(J180)</f>
        <v>1.33</v>
      </c>
      <c r="K182" s="66">
        <f t="shared" si="133"/>
        <v>1.3</v>
      </c>
      <c r="L182" s="66">
        <f t="shared" si="133"/>
        <v>0</v>
      </c>
      <c r="M182" s="80">
        <f t="shared" si="133"/>
        <v>0</v>
      </c>
      <c r="N182" s="65">
        <f t="shared" si="133"/>
        <v>0</v>
      </c>
      <c r="O182" s="66">
        <f t="shared" si="133"/>
        <v>0</v>
      </c>
      <c r="P182" s="66">
        <f t="shared" si="133"/>
        <v>0</v>
      </c>
      <c r="Q182" s="67">
        <f t="shared" si="133"/>
        <v>0</v>
      </c>
      <c r="R182" s="65">
        <f t="shared" si="133"/>
        <v>0</v>
      </c>
      <c r="S182" s="66">
        <f t="shared" si="133"/>
        <v>0</v>
      </c>
      <c r="T182" s="66">
        <f t="shared" si="133"/>
        <v>0</v>
      </c>
      <c r="U182" s="67">
        <f t="shared" si="133"/>
        <v>0</v>
      </c>
      <c r="V182" s="65">
        <f aca="true" t="shared" si="134" ref="V182:Y183">SUM(V180)</f>
        <v>0</v>
      </c>
      <c r="W182" s="66">
        <f t="shared" si="134"/>
        <v>0</v>
      </c>
      <c r="X182" s="66">
        <f t="shared" si="134"/>
        <v>0</v>
      </c>
      <c r="Y182" s="67">
        <f t="shared" si="134"/>
        <v>0</v>
      </c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</row>
    <row r="183" spans="1:39" s="10" customFormat="1" ht="20.25" customHeight="1" thickBot="1">
      <c r="A183" s="346"/>
      <c r="B183" s="347"/>
      <c r="C183" s="348"/>
      <c r="D183" s="350"/>
      <c r="E183" s="370"/>
      <c r="F183" s="329"/>
      <c r="G183" s="330"/>
      <c r="H183" s="331"/>
      <c r="I183" s="146" t="s">
        <v>167</v>
      </c>
      <c r="J183" s="81">
        <f t="shared" si="133"/>
        <v>0.385194624652456</v>
      </c>
      <c r="K183" s="66">
        <f t="shared" si="133"/>
        <v>0.37650602409638556</v>
      </c>
      <c r="L183" s="66">
        <f t="shared" si="133"/>
        <v>0</v>
      </c>
      <c r="M183" s="80">
        <f t="shared" si="133"/>
        <v>0</v>
      </c>
      <c r="N183" s="65">
        <f t="shared" si="133"/>
        <v>0</v>
      </c>
      <c r="O183" s="66">
        <f t="shared" si="133"/>
        <v>0</v>
      </c>
      <c r="P183" s="66">
        <f t="shared" si="133"/>
        <v>0</v>
      </c>
      <c r="Q183" s="67">
        <f t="shared" si="133"/>
        <v>0</v>
      </c>
      <c r="R183" s="65">
        <f t="shared" si="133"/>
        <v>0</v>
      </c>
      <c r="S183" s="66">
        <f t="shared" si="133"/>
        <v>0</v>
      </c>
      <c r="T183" s="66">
        <f t="shared" si="133"/>
        <v>0</v>
      </c>
      <c r="U183" s="67">
        <f t="shared" si="133"/>
        <v>0</v>
      </c>
      <c r="V183" s="65">
        <f t="shared" si="134"/>
        <v>0</v>
      </c>
      <c r="W183" s="66">
        <f t="shared" si="134"/>
        <v>0</v>
      </c>
      <c r="X183" s="66">
        <f t="shared" si="134"/>
        <v>0</v>
      </c>
      <c r="Y183" s="67">
        <f t="shared" si="134"/>
        <v>0</v>
      </c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</row>
    <row r="184" spans="1:39" s="10" customFormat="1" ht="18" customHeight="1">
      <c r="A184" s="346">
        <v>3</v>
      </c>
      <c r="B184" s="347">
        <v>1</v>
      </c>
      <c r="C184" s="314">
        <v>8</v>
      </c>
      <c r="D184" s="349" t="s">
        <v>184</v>
      </c>
      <c r="E184" s="369" t="s">
        <v>15</v>
      </c>
      <c r="F184" s="332"/>
      <c r="G184" s="332"/>
      <c r="H184" s="367" t="s">
        <v>17</v>
      </c>
      <c r="I184" s="134" t="s">
        <v>166</v>
      </c>
      <c r="J184" s="57"/>
      <c r="K184" s="58"/>
      <c r="L184" s="58"/>
      <c r="M184" s="59"/>
      <c r="N184" s="57">
        <v>96.7</v>
      </c>
      <c r="O184" s="58"/>
      <c r="P184" s="58"/>
      <c r="Q184" s="59">
        <v>96.7</v>
      </c>
      <c r="R184" s="57">
        <v>96.7</v>
      </c>
      <c r="S184" s="58"/>
      <c r="T184" s="58"/>
      <c r="U184" s="59">
        <v>96.7</v>
      </c>
      <c r="V184" s="57"/>
      <c r="W184" s="58"/>
      <c r="X184" s="58"/>
      <c r="Y184" s="59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</row>
    <row r="185" spans="1:39" s="10" customFormat="1" ht="18" customHeight="1" thickBot="1">
      <c r="A185" s="346"/>
      <c r="B185" s="347"/>
      <c r="C185" s="348"/>
      <c r="D185" s="350"/>
      <c r="E185" s="370"/>
      <c r="F185" s="315"/>
      <c r="G185" s="315"/>
      <c r="H185" s="317"/>
      <c r="I185" s="161" t="s">
        <v>167</v>
      </c>
      <c r="J185" s="164">
        <f aca="true" t="shared" si="135" ref="J185:Y185">J184/3.4528</f>
        <v>0</v>
      </c>
      <c r="K185" s="162">
        <f t="shared" si="135"/>
        <v>0</v>
      </c>
      <c r="L185" s="162">
        <f t="shared" si="135"/>
        <v>0</v>
      </c>
      <c r="M185" s="165">
        <f t="shared" si="135"/>
        <v>0</v>
      </c>
      <c r="N185" s="166">
        <f t="shared" si="135"/>
        <v>28.006255792400374</v>
      </c>
      <c r="O185" s="162">
        <f t="shared" si="135"/>
        <v>0</v>
      </c>
      <c r="P185" s="162">
        <f t="shared" si="135"/>
        <v>0</v>
      </c>
      <c r="Q185" s="163">
        <f t="shared" si="135"/>
        <v>28.006255792400374</v>
      </c>
      <c r="R185" s="166">
        <f t="shared" si="135"/>
        <v>28.006255792400374</v>
      </c>
      <c r="S185" s="162">
        <f t="shared" si="135"/>
        <v>0</v>
      </c>
      <c r="T185" s="162">
        <f t="shared" si="135"/>
        <v>0</v>
      </c>
      <c r="U185" s="163">
        <f t="shared" si="135"/>
        <v>28.006255792400374</v>
      </c>
      <c r="V185" s="166">
        <f t="shared" si="135"/>
        <v>0</v>
      </c>
      <c r="W185" s="162">
        <f t="shared" si="135"/>
        <v>0</v>
      </c>
      <c r="X185" s="162">
        <f t="shared" si="135"/>
        <v>0</v>
      </c>
      <c r="Y185" s="163">
        <f t="shared" si="135"/>
        <v>0</v>
      </c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</row>
    <row r="186" spans="1:39" s="10" customFormat="1" ht="20.25" customHeight="1" thickBot="1">
      <c r="A186" s="346"/>
      <c r="B186" s="347"/>
      <c r="C186" s="348"/>
      <c r="D186" s="350"/>
      <c r="E186" s="370"/>
      <c r="F186" s="326" t="s">
        <v>19</v>
      </c>
      <c r="G186" s="327"/>
      <c r="H186" s="328"/>
      <c r="I186" s="146" t="s">
        <v>166</v>
      </c>
      <c r="J186" s="81">
        <f aca="true" t="shared" si="136" ref="J186:Y186">SUM(J184)</f>
        <v>0</v>
      </c>
      <c r="K186" s="66">
        <f t="shared" si="136"/>
        <v>0</v>
      </c>
      <c r="L186" s="66">
        <f t="shared" si="136"/>
        <v>0</v>
      </c>
      <c r="M186" s="80">
        <f t="shared" si="136"/>
        <v>0</v>
      </c>
      <c r="N186" s="65">
        <f t="shared" si="136"/>
        <v>96.7</v>
      </c>
      <c r="O186" s="66">
        <f t="shared" si="136"/>
        <v>0</v>
      </c>
      <c r="P186" s="66">
        <f t="shared" si="136"/>
        <v>0</v>
      </c>
      <c r="Q186" s="67">
        <f t="shared" si="136"/>
        <v>96.7</v>
      </c>
      <c r="R186" s="65">
        <f t="shared" si="136"/>
        <v>96.7</v>
      </c>
      <c r="S186" s="66">
        <f t="shared" si="136"/>
        <v>0</v>
      </c>
      <c r="T186" s="66">
        <f t="shared" si="136"/>
        <v>0</v>
      </c>
      <c r="U186" s="67">
        <f t="shared" si="136"/>
        <v>96.7</v>
      </c>
      <c r="V186" s="65">
        <f t="shared" si="136"/>
        <v>0</v>
      </c>
      <c r="W186" s="66">
        <f t="shared" si="136"/>
        <v>0</v>
      </c>
      <c r="X186" s="66">
        <f t="shared" si="136"/>
        <v>0</v>
      </c>
      <c r="Y186" s="67">
        <f t="shared" si="136"/>
        <v>0</v>
      </c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</row>
    <row r="187" spans="1:39" s="10" customFormat="1" ht="20.25" customHeight="1" thickBot="1">
      <c r="A187" s="346"/>
      <c r="B187" s="347"/>
      <c r="C187" s="348"/>
      <c r="D187" s="350"/>
      <c r="E187" s="370"/>
      <c r="F187" s="329"/>
      <c r="G187" s="330"/>
      <c r="H187" s="331"/>
      <c r="I187" s="146" t="s">
        <v>167</v>
      </c>
      <c r="J187" s="81">
        <f aca="true" t="shared" si="137" ref="J187:Y187">SUM(J185)</f>
        <v>0</v>
      </c>
      <c r="K187" s="66">
        <f t="shared" si="137"/>
        <v>0</v>
      </c>
      <c r="L187" s="66">
        <f t="shared" si="137"/>
        <v>0</v>
      </c>
      <c r="M187" s="80">
        <f t="shared" si="137"/>
        <v>0</v>
      </c>
      <c r="N187" s="65">
        <f t="shared" si="137"/>
        <v>28.006255792400374</v>
      </c>
      <c r="O187" s="66">
        <f t="shared" si="137"/>
        <v>0</v>
      </c>
      <c r="P187" s="66">
        <f t="shared" si="137"/>
        <v>0</v>
      </c>
      <c r="Q187" s="67">
        <f t="shared" si="137"/>
        <v>28.006255792400374</v>
      </c>
      <c r="R187" s="65">
        <f t="shared" si="137"/>
        <v>28.006255792400374</v>
      </c>
      <c r="S187" s="66">
        <f t="shared" si="137"/>
        <v>0</v>
      </c>
      <c r="T187" s="66">
        <f t="shared" si="137"/>
        <v>0</v>
      </c>
      <c r="U187" s="67">
        <f t="shared" si="137"/>
        <v>28.006255792400374</v>
      </c>
      <c r="V187" s="65">
        <f t="shared" si="137"/>
        <v>0</v>
      </c>
      <c r="W187" s="66">
        <f t="shared" si="137"/>
        <v>0</v>
      </c>
      <c r="X187" s="66">
        <f t="shared" si="137"/>
        <v>0</v>
      </c>
      <c r="Y187" s="67">
        <f t="shared" si="137"/>
        <v>0</v>
      </c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</row>
    <row r="188" spans="1:39" s="10" customFormat="1" ht="12" customHeight="1">
      <c r="A188" s="346">
        <v>3</v>
      </c>
      <c r="B188" s="347">
        <v>1</v>
      </c>
      <c r="C188" s="314">
        <v>9</v>
      </c>
      <c r="D188" s="349" t="s">
        <v>174</v>
      </c>
      <c r="E188" s="369" t="s">
        <v>52</v>
      </c>
      <c r="F188" s="332"/>
      <c r="G188" s="332"/>
      <c r="H188" s="367" t="s">
        <v>17</v>
      </c>
      <c r="I188" s="134" t="s">
        <v>166</v>
      </c>
      <c r="J188" s="57"/>
      <c r="K188" s="58"/>
      <c r="L188" s="58"/>
      <c r="M188" s="59"/>
      <c r="N188" s="57">
        <v>50</v>
      </c>
      <c r="O188" s="58">
        <v>50</v>
      </c>
      <c r="P188" s="58"/>
      <c r="Q188" s="59"/>
      <c r="R188" s="57"/>
      <c r="S188" s="58"/>
      <c r="T188" s="58"/>
      <c r="U188" s="59"/>
      <c r="V188" s="57"/>
      <c r="W188" s="58"/>
      <c r="X188" s="58"/>
      <c r="Y188" s="59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</row>
    <row r="189" spans="1:39" s="10" customFormat="1" ht="12" customHeight="1">
      <c r="A189" s="346"/>
      <c r="B189" s="347"/>
      <c r="C189" s="348"/>
      <c r="D189" s="350"/>
      <c r="E189" s="370"/>
      <c r="F189" s="348"/>
      <c r="G189" s="348"/>
      <c r="H189" s="368"/>
      <c r="I189" s="160" t="s">
        <v>167</v>
      </c>
      <c r="J189" s="55">
        <f aca="true" t="shared" si="138" ref="J189:Y189">J188/3.4528</f>
        <v>0</v>
      </c>
      <c r="K189" s="102">
        <f t="shared" si="138"/>
        <v>0</v>
      </c>
      <c r="L189" s="102">
        <f t="shared" si="138"/>
        <v>0</v>
      </c>
      <c r="M189" s="132">
        <f t="shared" si="138"/>
        <v>0</v>
      </c>
      <c r="N189" s="97">
        <f t="shared" si="138"/>
        <v>14.48100092678406</v>
      </c>
      <c r="O189" s="102">
        <f t="shared" si="138"/>
        <v>14.48100092678406</v>
      </c>
      <c r="P189" s="102">
        <f t="shared" si="138"/>
        <v>0</v>
      </c>
      <c r="Q189" s="131">
        <f t="shared" si="138"/>
        <v>0</v>
      </c>
      <c r="R189" s="97">
        <f t="shared" si="138"/>
        <v>0</v>
      </c>
      <c r="S189" s="102">
        <f t="shared" si="138"/>
        <v>0</v>
      </c>
      <c r="T189" s="102">
        <f t="shared" si="138"/>
        <v>0</v>
      </c>
      <c r="U189" s="131">
        <f t="shared" si="138"/>
        <v>0</v>
      </c>
      <c r="V189" s="97">
        <f t="shared" si="138"/>
        <v>0</v>
      </c>
      <c r="W189" s="102">
        <f t="shared" si="138"/>
        <v>0</v>
      </c>
      <c r="X189" s="102">
        <f t="shared" si="138"/>
        <v>0</v>
      </c>
      <c r="Y189" s="131">
        <f t="shared" si="138"/>
        <v>0</v>
      </c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</row>
    <row r="190" spans="1:39" s="10" customFormat="1" ht="12" customHeight="1">
      <c r="A190" s="346"/>
      <c r="B190" s="347"/>
      <c r="C190" s="348"/>
      <c r="D190" s="350"/>
      <c r="E190" s="370"/>
      <c r="F190" s="314"/>
      <c r="G190" s="314"/>
      <c r="H190" s="316" t="s">
        <v>37</v>
      </c>
      <c r="I190" s="230" t="s">
        <v>166</v>
      </c>
      <c r="J190" s="291"/>
      <c r="K190" s="236"/>
      <c r="L190" s="236"/>
      <c r="M190" s="237"/>
      <c r="N190" s="291"/>
      <c r="O190" s="236"/>
      <c r="P190" s="236"/>
      <c r="Q190" s="237"/>
      <c r="R190" s="291">
        <v>700</v>
      </c>
      <c r="S190" s="236"/>
      <c r="T190" s="236"/>
      <c r="U190" s="237">
        <v>700</v>
      </c>
      <c r="V190" s="291"/>
      <c r="W190" s="236"/>
      <c r="X190" s="236"/>
      <c r="Y190" s="237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</row>
    <row r="191" spans="1:39" s="10" customFormat="1" ht="12" customHeight="1" thickBot="1">
      <c r="A191" s="346"/>
      <c r="B191" s="347"/>
      <c r="C191" s="348"/>
      <c r="D191" s="350"/>
      <c r="E191" s="370"/>
      <c r="F191" s="315"/>
      <c r="G191" s="315"/>
      <c r="H191" s="317"/>
      <c r="I191" s="161" t="s">
        <v>167</v>
      </c>
      <c r="J191" s="164">
        <f aca="true" t="shared" si="139" ref="J191:Y191">J190/3.4528</f>
        <v>0</v>
      </c>
      <c r="K191" s="162">
        <f t="shared" si="139"/>
        <v>0</v>
      </c>
      <c r="L191" s="162">
        <f t="shared" si="139"/>
        <v>0</v>
      </c>
      <c r="M191" s="165">
        <f t="shared" si="139"/>
        <v>0</v>
      </c>
      <c r="N191" s="166">
        <f t="shared" si="139"/>
        <v>0</v>
      </c>
      <c r="O191" s="162">
        <f t="shared" si="139"/>
        <v>0</v>
      </c>
      <c r="P191" s="162">
        <f t="shared" si="139"/>
        <v>0</v>
      </c>
      <c r="Q191" s="163">
        <f t="shared" si="139"/>
        <v>0</v>
      </c>
      <c r="R191" s="166">
        <f t="shared" si="139"/>
        <v>202.73401297497685</v>
      </c>
      <c r="S191" s="162">
        <f t="shared" si="139"/>
        <v>0</v>
      </c>
      <c r="T191" s="162">
        <f t="shared" si="139"/>
        <v>0</v>
      </c>
      <c r="U191" s="163">
        <f t="shared" si="139"/>
        <v>202.73401297497685</v>
      </c>
      <c r="V191" s="166">
        <f t="shared" si="139"/>
        <v>0</v>
      </c>
      <c r="W191" s="162">
        <f t="shared" si="139"/>
        <v>0</v>
      </c>
      <c r="X191" s="162">
        <f t="shared" si="139"/>
        <v>0</v>
      </c>
      <c r="Y191" s="163">
        <f t="shared" si="139"/>
        <v>0</v>
      </c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</row>
    <row r="192" spans="1:39" s="10" customFormat="1" ht="12" customHeight="1" thickBot="1">
      <c r="A192" s="346"/>
      <c r="B192" s="347"/>
      <c r="C192" s="348"/>
      <c r="D192" s="350"/>
      <c r="E192" s="370"/>
      <c r="F192" s="326" t="s">
        <v>19</v>
      </c>
      <c r="G192" s="327"/>
      <c r="H192" s="328"/>
      <c r="I192" s="146" t="s">
        <v>166</v>
      </c>
      <c r="J192" s="81">
        <f>SUM(J188,J190)</f>
        <v>0</v>
      </c>
      <c r="K192" s="66">
        <f aca="true" t="shared" si="140" ref="K192:Y193">SUM(K188,K190)</f>
        <v>0</v>
      </c>
      <c r="L192" s="66">
        <f t="shared" si="140"/>
        <v>0</v>
      </c>
      <c r="M192" s="80">
        <f t="shared" si="140"/>
        <v>0</v>
      </c>
      <c r="N192" s="65">
        <f t="shared" si="140"/>
        <v>50</v>
      </c>
      <c r="O192" s="66">
        <f t="shared" si="140"/>
        <v>50</v>
      </c>
      <c r="P192" s="66">
        <f t="shared" si="140"/>
        <v>0</v>
      </c>
      <c r="Q192" s="67">
        <f t="shared" si="140"/>
        <v>0</v>
      </c>
      <c r="R192" s="65">
        <f t="shared" si="140"/>
        <v>700</v>
      </c>
      <c r="S192" s="66">
        <f t="shared" si="140"/>
        <v>0</v>
      </c>
      <c r="T192" s="66">
        <f t="shared" si="140"/>
        <v>0</v>
      </c>
      <c r="U192" s="67">
        <f t="shared" si="140"/>
        <v>700</v>
      </c>
      <c r="V192" s="65">
        <f t="shared" si="140"/>
        <v>0</v>
      </c>
      <c r="W192" s="66">
        <f t="shared" si="140"/>
        <v>0</v>
      </c>
      <c r="X192" s="66">
        <f t="shared" si="140"/>
        <v>0</v>
      </c>
      <c r="Y192" s="67">
        <f t="shared" si="140"/>
        <v>0</v>
      </c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</row>
    <row r="193" spans="1:39" s="10" customFormat="1" ht="12" customHeight="1" thickBot="1">
      <c r="A193" s="346"/>
      <c r="B193" s="347"/>
      <c r="C193" s="315"/>
      <c r="D193" s="351"/>
      <c r="E193" s="371"/>
      <c r="F193" s="329"/>
      <c r="G193" s="330"/>
      <c r="H193" s="331"/>
      <c r="I193" s="146" t="s">
        <v>167</v>
      </c>
      <c r="J193" s="81">
        <f>SUM(J189,J191)</f>
        <v>0</v>
      </c>
      <c r="K193" s="66">
        <f t="shared" si="140"/>
        <v>0</v>
      </c>
      <c r="L193" s="66">
        <f t="shared" si="140"/>
        <v>0</v>
      </c>
      <c r="M193" s="80">
        <f t="shared" si="140"/>
        <v>0</v>
      </c>
      <c r="N193" s="65">
        <f t="shared" si="140"/>
        <v>14.48100092678406</v>
      </c>
      <c r="O193" s="66">
        <f t="shared" si="140"/>
        <v>14.48100092678406</v>
      </c>
      <c r="P193" s="66">
        <f t="shared" si="140"/>
        <v>0</v>
      </c>
      <c r="Q193" s="67">
        <f t="shared" si="140"/>
        <v>0</v>
      </c>
      <c r="R193" s="65">
        <f t="shared" si="140"/>
        <v>202.73401297497685</v>
      </c>
      <c r="S193" s="66">
        <f t="shared" si="140"/>
        <v>0</v>
      </c>
      <c r="T193" s="66">
        <f t="shared" si="140"/>
        <v>0</v>
      </c>
      <c r="U193" s="67">
        <f t="shared" si="140"/>
        <v>202.73401297497685</v>
      </c>
      <c r="V193" s="65">
        <f t="shared" si="140"/>
        <v>0</v>
      </c>
      <c r="W193" s="66">
        <f t="shared" si="140"/>
        <v>0</v>
      </c>
      <c r="X193" s="66">
        <f t="shared" si="140"/>
        <v>0</v>
      </c>
      <c r="Y193" s="67">
        <f t="shared" si="140"/>
        <v>0</v>
      </c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</row>
    <row r="194" spans="1:39" s="10" customFormat="1" ht="12" customHeight="1" thickBot="1">
      <c r="A194" s="365">
        <v>3</v>
      </c>
      <c r="B194" s="363">
        <v>1</v>
      </c>
      <c r="C194" s="302" t="s">
        <v>38</v>
      </c>
      <c r="D194" s="293"/>
      <c r="E194" s="293"/>
      <c r="F194" s="293"/>
      <c r="G194" s="293"/>
      <c r="H194" s="292"/>
      <c r="I194" s="151" t="s">
        <v>166</v>
      </c>
      <c r="J194" s="71">
        <f aca="true" t="shared" si="141" ref="J194:Y194">SUM(J192,J186,J182,J178,J172,J166,J160,J150,J138)</f>
        <v>4877.93</v>
      </c>
      <c r="K194" s="72">
        <f t="shared" si="141"/>
        <v>17.700000000000003</v>
      </c>
      <c r="L194" s="72">
        <f t="shared" si="141"/>
        <v>14.300000000000002</v>
      </c>
      <c r="M194" s="73">
        <f t="shared" si="141"/>
        <v>4860.21</v>
      </c>
      <c r="N194" s="71">
        <f t="shared" si="141"/>
        <v>1659.4</v>
      </c>
      <c r="O194" s="72">
        <f t="shared" si="141"/>
        <v>50</v>
      </c>
      <c r="P194" s="72">
        <f t="shared" si="141"/>
        <v>0</v>
      </c>
      <c r="Q194" s="73">
        <f t="shared" si="141"/>
        <v>1609.4</v>
      </c>
      <c r="R194" s="71">
        <f t="shared" si="141"/>
        <v>796.7</v>
      </c>
      <c r="S194" s="72">
        <f t="shared" si="141"/>
        <v>0</v>
      </c>
      <c r="T194" s="72">
        <f t="shared" si="141"/>
        <v>0</v>
      </c>
      <c r="U194" s="73">
        <f t="shared" si="141"/>
        <v>796.7</v>
      </c>
      <c r="V194" s="71">
        <f t="shared" si="141"/>
        <v>0</v>
      </c>
      <c r="W194" s="72">
        <f t="shared" si="141"/>
        <v>0</v>
      </c>
      <c r="X194" s="72">
        <f t="shared" si="141"/>
        <v>0</v>
      </c>
      <c r="Y194" s="73">
        <f t="shared" si="141"/>
        <v>0</v>
      </c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</row>
    <row r="195" spans="1:39" s="10" customFormat="1" ht="15.75" customHeight="1" thickBot="1">
      <c r="A195" s="366"/>
      <c r="B195" s="364"/>
      <c r="C195" s="335"/>
      <c r="D195" s="336"/>
      <c r="E195" s="336"/>
      <c r="F195" s="336"/>
      <c r="G195" s="336"/>
      <c r="H195" s="337"/>
      <c r="I195" s="151" t="s">
        <v>167</v>
      </c>
      <c r="J195" s="71">
        <f aca="true" t="shared" si="142" ref="J195:Y195">SUM(J193,J187,J183,J179,J173,J167,J161,J151,J139)</f>
        <v>1412.7461770157556</v>
      </c>
      <c r="K195" s="72">
        <f t="shared" si="142"/>
        <v>5.126274328081557</v>
      </c>
      <c r="L195" s="72">
        <f t="shared" si="142"/>
        <v>4.141566265060241</v>
      </c>
      <c r="M195" s="73">
        <f t="shared" si="142"/>
        <v>1407.6141102873034</v>
      </c>
      <c r="N195" s="71">
        <f t="shared" si="142"/>
        <v>480.5954587581094</v>
      </c>
      <c r="O195" s="72">
        <f t="shared" si="142"/>
        <v>14.48100092678406</v>
      </c>
      <c r="P195" s="72">
        <f t="shared" si="142"/>
        <v>0</v>
      </c>
      <c r="Q195" s="73">
        <f t="shared" si="142"/>
        <v>466.11445783132535</v>
      </c>
      <c r="R195" s="71">
        <f t="shared" si="142"/>
        <v>230.74026876737722</v>
      </c>
      <c r="S195" s="72">
        <f t="shared" si="142"/>
        <v>0</v>
      </c>
      <c r="T195" s="72">
        <f t="shared" si="142"/>
        <v>0</v>
      </c>
      <c r="U195" s="73">
        <f t="shared" si="142"/>
        <v>230.74026876737722</v>
      </c>
      <c r="V195" s="71">
        <f t="shared" si="142"/>
        <v>0</v>
      </c>
      <c r="W195" s="72">
        <f t="shared" si="142"/>
        <v>0</v>
      </c>
      <c r="X195" s="72">
        <f t="shared" si="142"/>
        <v>0</v>
      </c>
      <c r="Y195" s="73">
        <f t="shared" si="142"/>
        <v>0</v>
      </c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</row>
    <row r="196" spans="1:39" s="14" customFormat="1" ht="12" customHeight="1" thickBot="1">
      <c r="A196" s="361">
        <v>3</v>
      </c>
      <c r="B196" s="407" t="s">
        <v>39</v>
      </c>
      <c r="C196" s="408"/>
      <c r="D196" s="408"/>
      <c r="E196" s="408"/>
      <c r="F196" s="408"/>
      <c r="G196" s="408"/>
      <c r="H196" s="409"/>
      <c r="I196" s="150" t="s">
        <v>166</v>
      </c>
      <c r="J196" s="74">
        <f aca="true" t="shared" si="143" ref="J196:U197">J194</f>
        <v>4877.93</v>
      </c>
      <c r="K196" s="75">
        <f t="shared" si="143"/>
        <v>17.700000000000003</v>
      </c>
      <c r="L196" s="75">
        <f t="shared" si="143"/>
        <v>14.300000000000002</v>
      </c>
      <c r="M196" s="76">
        <f t="shared" si="143"/>
        <v>4860.21</v>
      </c>
      <c r="N196" s="74">
        <f t="shared" si="143"/>
        <v>1659.4</v>
      </c>
      <c r="O196" s="75">
        <f t="shared" si="143"/>
        <v>50</v>
      </c>
      <c r="P196" s="75">
        <f t="shared" si="143"/>
        <v>0</v>
      </c>
      <c r="Q196" s="76">
        <f t="shared" si="143"/>
        <v>1609.4</v>
      </c>
      <c r="R196" s="74">
        <f t="shared" si="143"/>
        <v>796.7</v>
      </c>
      <c r="S196" s="75">
        <f t="shared" si="143"/>
        <v>0</v>
      </c>
      <c r="T196" s="75">
        <f t="shared" si="143"/>
        <v>0</v>
      </c>
      <c r="U196" s="76">
        <f t="shared" si="143"/>
        <v>796.7</v>
      </c>
      <c r="V196" s="74">
        <f aca="true" t="shared" si="144" ref="V196:Y197">V194</f>
        <v>0</v>
      </c>
      <c r="W196" s="75">
        <f t="shared" si="144"/>
        <v>0</v>
      </c>
      <c r="X196" s="75">
        <f t="shared" si="144"/>
        <v>0</v>
      </c>
      <c r="Y196" s="76">
        <f t="shared" si="144"/>
        <v>0</v>
      </c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</row>
    <row r="197" spans="1:39" s="14" customFormat="1" ht="12" customHeight="1" thickBot="1">
      <c r="A197" s="362"/>
      <c r="B197" s="413"/>
      <c r="C197" s="414"/>
      <c r="D197" s="414"/>
      <c r="E197" s="414"/>
      <c r="F197" s="414"/>
      <c r="G197" s="414"/>
      <c r="H197" s="415"/>
      <c r="I197" s="223" t="s">
        <v>167</v>
      </c>
      <c r="J197" s="224">
        <f t="shared" si="143"/>
        <v>1412.7461770157556</v>
      </c>
      <c r="K197" s="225">
        <f t="shared" si="143"/>
        <v>5.126274328081557</v>
      </c>
      <c r="L197" s="225">
        <f t="shared" si="143"/>
        <v>4.141566265060241</v>
      </c>
      <c r="M197" s="226">
        <f t="shared" si="143"/>
        <v>1407.6141102873034</v>
      </c>
      <c r="N197" s="224">
        <f t="shared" si="143"/>
        <v>480.5954587581094</v>
      </c>
      <c r="O197" s="225">
        <f t="shared" si="143"/>
        <v>14.48100092678406</v>
      </c>
      <c r="P197" s="225">
        <f t="shared" si="143"/>
        <v>0</v>
      </c>
      <c r="Q197" s="226">
        <f t="shared" si="143"/>
        <v>466.11445783132535</v>
      </c>
      <c r="R197" s="224">
        <f t="shared" si="143"/>
        <v>230.74026876737722</v>
      </c>
      <c r="S197" s="225">
        <f t="shared" si="143"/>
        <v>0</v>
      </c>
      <c r="T197" s="225">
        <f t="shared" si="143"/>
        <v>0</v>
      </c>
      <c r="U197" s="226">
        <f t="shared" si="143"/>
        <v>230.74026876737722</v>
      </c>
      <c r="V197" s="224">
        <f t="shared" si="144"/>
        <v>0</v>
      </c>
      <c r="W197" s="225">
        <f t="shared" si="144"/>
        <v>0</v>
      </c>
      <c r="X197" s="225">
        <f t="shared" si="144"/>
        <v>0</v>
      </c>
      <c r="Y197" s="226">
        <f t="shared" si="144"/>
        <v>0</v>
      </c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</row>
    <row r="198" spans="1:39" s="7" customFormat="1" ht="12" customHeight="1" thickBot="1">
      <c r="A198" s="114">
        <v>4</v>
      </c>
      <c r="B198" s="421" t="s">
        <v>54</v>
      </c>
      <c r="C198" s="422"/>
      <c r="D198" s="422"/>
      <c r="E198" s="422"/>
      <c r="F198" s="422"/>
      <c r="G198" s="422"/>
      <c r="H198" s="422"/>
      <c r="I198" s="422"/>
      <c r="J198" s="422"/>
      <c r="K198" s="422"/>
      <c r="L198" s="422"/>
      <c r="M198" s="422"/>
      <c r="N198" s="422"/>
      <c r="O198" s="422"/>
      <c r="P198" s="422"/>
      <c r="Q198" s="422"/>
      <c r="R198" s="422"/>
      <c r="S198" s="422"/>
      <c r="T198" s="422"/>
      <c r="U198" s="422"/>
      <c r="V198" s="422"/>
      <c r="W198" s="422"/>
      <c r="X198" s="422"/>
      <c r="Y198" s="423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</row>
    <row r="199" spans="1:39" s="7" customFormat="1" ht="12" customHeight="1" thickBot="1">
      <c r="A199" s="115">
        <v>4</v>
      </c>
      <c r="B199" s="113">
        <v>1</v>
      </c>
      <c r="C199" s="425" t="s">
        <v>55</v>
      </c>
      <c r="D199" s="426"/>
      <c r="E199" s="426"/>
      <c r="F199" s="426"/>
      <c r="G199" s="426"/>
      <c r="H199" s="426"/>
      <c r="I199" s="426"/>
      <c r="J199" s="426"/>
      <c r="K199" s="426"/>
      <c r="L199" s="426"/>
      <c r="M199" s="426"/>
      <c r="N199" s="426"/>
      <c r="O199" s="426"/>
      <c r="P199" s="426"/>
      <c r="Q199" s="426"/>
      <c r="R199" s="426"/>
      <c r="S199" s="426"/>
      <c r="T199" s="426"/>
      <c r="U199" s="426"/>
      <c r="V199" s="426"/>
      <c r="W199" s="426"/>
      <c r="X199" s="426"/>
      <c r="Y199" s="427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</row>
    <row r="200" spans="1:25" s="8" customFormat="1" ht="20.25" customHeight="1">
      <c r="A200" s="346">
        <v>4</v>
      </c>
      <c r="B200" s="347">
        <v>1</v>
      </c>
      <c r="C200" s="314">
        <v>1</v>
      </c>
      <c r="D200" s="349" t="s">
        <v>121</v>
      </c>
      <c r="E200" s="357">
        <v>10</v>
      </c>
      <c r="F200" s="441" t="s">
        <v>31</v>
      </c>
      <c r="G200" s="441" t="s">
        <v>92</v>
      </c>
      <c r="H200" s="484" t="s">
        <v>17</v>
      </c>
      <c r="I200" s="230" t="s">
        <v>166</v>
      </c>
      <c r="J200" s="248">
        <v>20</v>
      </c>
      <c r="K200" s="249">
        <v>20</v>
      </c>
      <c r="L200" s="249"/>
      <c r="M200" s="250"/>
      <c r="N200" s="233">
        <v>27.6</v>
      </c>
      <c r="O200" s="231">
        <v>27.6</v>
      </c>
      <c r="P200" s="231"/>
      <c r="Q200" s="232"/>
      <c r="R200" s="233">
        <v>40</v>
      </c>
      <c r="S200" s="231">
        <v>40</v>
      </c>
      <c r="T200" s="231"/>
      <c r="U200" s="232"/>
      <c r="V200" s="233">
        <v>40</v>
      </c>
      <c r="W200" s="231">
        <v>40</v>
      </c>
      <c r="X200" s="231"/>
      <c r="Y200" s="232"/>
    </row>
    <row r="201" spans="1:25" s="8" customFormat="1" ht="20.25" customHeight="1" thickBot="1">
      <c r="A201" s="346"/>
      <c r="B201" s="347"/>
      <c r="C201" s="348"/>
      <c r="D201" s="350"/>
      <c r="E201" s="345"/>
      <c r="F201" s="419"/>
      <c r="G201" s="419"/>
      <c r="H201" s="356"/>
      <c r="I201" s="161" t="s">
        <v>167</v>
      </c>
      <c r="J201" s="251">
        <f aca="true" t="shared" si="145" ref="J201:U201">J200/3.4528</f>
        <v>5.792400370713624</v>
      </c>
      <c r="K201" s="252">
        <f t="shared" si="145"/>
        <v>5.792400370713624</v>
      </c>
      <c r="L201" s="252">
        <f t="shared" si="145"/>
        <v>0</v>
      </c>
      <c r="M201" s="253">
        <f t="shared" si="145"/>
        <v>0</v>
      </c>
      <c r="N201" s="166">
        <f t="shared" si="145"/>
        <v>7.993512511584801</v>
      </c>
      <c r="O201" s="162">
        <f t="shared" si="145"/>
        <v>7.993512511584801</v>
      </c>
      <c r="P201" s="162">
        <f t="shared" si="145"/>
        <v>0</v>
      </c>
      <c r="Q201" s="163">
        <f t="shared" si="145"/>
        <v>0</v>
      </c>
      <c r="R201" s="166">
        <f t="shared" si="145"/>
        <v>11.584800741427248</v>
      </c>
      <c r="S201" s="162">
        <f t="shared" si="145"/>
        <v>11.584800741427248</v>
      </c>
      <c r="T201" s="162">
        <f t="shared" si="145"/>
        <v>0</v>
      </c>
      <c r="U201" s="163">
        <f t="shared" si="145"/>
        <v>0</v>
      </c>
      <c r="V201" s="166">
        <f>V200/3.4528</f>
        <v>11.584800741427248</v>
      </c>
      <c r="W201" s="162">
        <f>W200/3.4528</f>
        <v>11.584800741427248</v>
      </c>
      <c r="X201" s="162">
        <f>X200/3.4528</f>
        <v>0</v>
      </c>
      <c r="Y201" s="163">
        <f>Y200/3.4528</f>
        <v>0</v>
      </c>
    </row>
    <row r="202" spans="1:39" s="10" customFormat="1" ht="12" customHeight="1" thickBot="1">
      <c r="A202" s="346"/>
      <c r="B202" s="347"/>
      <c r="C202" s="348"/>
      <c r="D202" s="350"/>
      <c r="E202" s="345"/>
      <c r="F202" s="326" t="s">
        <v>19</v>
      </c>
      <c r="G202" s="327"/>
      <c r="H202" s="328"/>
      <c r="I202" s="146" t="s">
        <v>166</v>
      </c>
      <c r="J202" s="81">
        <f aca="true" t="shared" si="146" ref="J202:U202">J200</f>
        <v>20</v>
      </c>
      <c r="K202" s="66">
        <f t="shared" si="146"/>
        <v>20</v>
      </c>
      <c r="L202" s="66">
        <f t="shared" si="146"/>
        <v>0</v>
      </c>
      <c r="M202" s="80">
        <f t="shared" si="146"/>
        <v>0</v>
      </c>
      <c r="N202" s="65">
        <f t="shared" si="146"/>
        <v>27.6</v>
      </c>
      <c r="O202" s="66">
        <f t="shared" si="146"/>
        <v>27.6</v>
      </c>
      <c r="P202" s="66">
        <f t="shared" si="146"/>
        <v>0</v>
      </c>
      <c r="Q202" s="67">
        <f t="shared" si="146"/>
        <v>0</v>
      </c>
      <c r="R202" s="65">
        <f t="shared" si="146"/>
        <v>40</v>
      </c>
      <c r="S202" s="66">
        <f t="shared" si="146"/>
        <v>40</v>
      </c>
      <c r="T202" s="66">
        <f t="shared" si="146"/>
        <v>0</v>
      </c>
      <c r="U202" s="67">
        <f t="shared" si="146"/>
        <v>0</v>
      </c>
      <c r="V202" s="65">
        <f aca="true" t="shared" si="147" ref="V202:Y203">V200</f>
        <v>40</v>
      </c>
      <c r="W202" s="66">
        <f t="shared" si="147"/>
        <v>40</v>
      </c>
      <c r="X202" s="66">
        <f t="shared" si="147"/>
        <v>0</v>
      </c>
      <c r="Y202" s="67">
        <f t="shared" si="147"/>
        <v>0</v>
      </c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</row>
    <row r="203" spans="1:39" s="10" customFormat="1" ht="12" customHeight="1" thickBot="1">
      <c r="A203" s="346"/>
      <c r="B203" s="347"/>
      <c r="C203" s="348"/>
      <c r="D203" s="350"/>
      <c r="E203" s="345"/>
      <c r="F203" s="329"/>
      <c r="G203" s="330"/>
      <c r="H203" s="331"/>
      <c r="I203" s="152" t="s">
        <v>167</v>
      </c>
      <c r="J203" s="143">
        <f aca="true" t="shared" si="148" ref="J203:U203">J201</f>
        <v>5.792400370713624</v>
      </c>
      <c r="K203" s="85">
        <f t="shared" si="148"/>
        <v>5.792400370713624</v>
      </c>
      <c r="L203" s="85">
        <f t="shared" si="148"/>
        <v>0</v>
      </c>
      <c r="M203" s="144">
        <f t="shared" si="148"/>
        <v>0</v>
      </c>
      <c r="N203" s="90">
        <f t="shared" si="148"/>
        <v>7.993512511584801</v>
      </c>
      <c r="O203" s="85">
        <f t="shared" si="148"/>
        <v>7.993512511584801</v>
      </c>
      <c r="P203" s="85">
        <f t="shared" si="148"/>
        <v>0</v>
      </c>
      <c r="Q203" s="91">
        <f t="shared" si="148"/>
        <v>0</v>
      </c>
      <c r="R203" s="90">
        <f t="shared" si="148"/>
        <v>11.584800741427248</v>
      </c>
      <c r="S203" s="85">
        <f t="shared" si="148"/>
        <v>11.584800741427248</v>
      </c>
      <c r="T203" s="85">
        <f t="shared" si="148"/>
        <v>0</v>
      </c>
      <c r="U203" s="91">
        <f t="shared" si="148"/>
        <v>0</v>
      </c>
      <c r="V203" s="90">
        <f t="shared" si="147"/>
        <v>11.584800741427248</v>
      </c>
      <c r="W203" s="85">
        <f t="shared" si="147"/>
        <v>11.584800741427248</v>
      </c>
      <c r="X203" s="85">
        <f t="shared" si="147"/>
        <v>0</v>
      </c>
      <c r="Y203" s="91">
        <f t="shared" si="147"/>
        <v>0</v>
      </c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</row>
    <row r="204" spans="1:39" s="10" customFormat="1" ht="14.25" customHeight="1">
      <c r="A204" s="346">
        <v>4</v>
      </c>
      <c r="B204" s="347">
        <v>1</v>
      </c>
      <c r="C204" s="348">
        <v>2</v>
      </c>
      <c r="D204" s="350" t="s">
        <v>122</v>
      </c>
      <c r="E204" s="360">
        <v>10</v>
      </c>
      <c r="F204" s="333" t="s">
        <v>56</v>
      </c>
      <c r="G204" s="333" t="s">
        <v>93</v>
      </c>
      <c r="H204" s="471" t="s">
        <v>17</v>
      </c>
      <c r="I204" s="139" t="s">
        <v>166</v>
      </c>
      <c r="J204" s="240">
        <v>1</v>
      </c>
      <c r="K204" s="241">
        <v>1</v>
      </c>
      <c r="L204" s="241"/>
      <c r="M204" s="242"/>
      <c r="N204" s="57">
        <v>1</v>
      </c>
      <c r="O204" s="58">
        <v>1</v>
      </c>
      <c r="P204" s="58"/>
      <c r="Q204" s="59"/>
      <c r="R204" s="57">
        <v>1</v>
      </c>
      <c r="S204" s="58">
        <v>1</v>
      </c>
      <c r="T204" s="58"/>
      <c r="U204" s="59"/>
      <c r="V204" s="57">
        <v>1</v>
      </c>
      <c r="W204" s="58">
        <v>1</v>
      </c>
      <c r="X204" s="58"/>
      <c r="Y204" s="59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</row>
    <row r="205" spans="1:39" s="10" customFormat="1" ht="14.25" customHeight="1" thickBot="1">
      <c r="A205" s="346"/>
      <c r="B205" s="347"/>
      <c r="C205" s="348"/>
      <c r="D205" s="350"/>
      <c r="E205" s="360"/>
      <c r="F205" s="334"/>
      <c r="G205" s="334"/>
      <c r="H205" s="472"/>
      <c r="I205" s="161" t="s">
        <v>167</v>
      </c>
      <c r="J205" s="251">
        <f aca="true" t="shared" si="149" ref="J205:U205">J204/3.4528</f>
        <v>0.2896200185356812</v>
      </c>
      <c r="K205" s="252">
        <f t="shared" si="149"/>
        <v>0.2896200185356812</v>
      </c>
      <c r="L205" s="252">
        <f t="shared" si="149"/>
        <v>0</v>
      </c>
      <c r="M205" s="253">
        <f t="shared" si="149"/>
        <v>0</v>
      </c>
      <c r="N205" s="166">
        <f t="shared" si="149"/>
        <v>0.2896200185356812</v>
      </c>
      <c r="O205" s="162">
        <f t="shared" si="149"/>
        <v>0.2896200185356812</v>
      </c>
      <c r="P205" s="162">
        <f t="shared" si="149"/>
        <v>0</v>
      </c>
      <c r="Q205" s="163">
        <f t="shared" si="149"/>
        <v>0</v>
      </c>
      <c r="R205" s="166">
        <f t="shared" si="149"/>
        <v>0.2896200185356812</v>
      </c>
      <c r="S205" s="162">
        <f t="shared" si="149"/>
        <v>0.2896200185356812</v>
      </c>
      <c r="T205" s="162">
        <f t="shared" si="149"/>
        <v>0</v>
      </c>
      <c r="U205" s="163">
        <f t="shared" si="149"/>
        <v>0</v>
      </c>
      <c r="V205" s="166">
        <f>V204/3.4528</f>
        <v>0.2896200185356812</v>
      </c>
      <c r="W205" s="162">
        <f>W204/3.4528</f>
        <v>0.2896200185356812</v>
      </c>
      <c r="X205" s="162">
        <f>X204/3.4528</f>
        <v>0</v>
      </c>
      <c r="Y205" s="163">
        <f>Y204/3.4528</f>
        <v>0</v>
      </c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</row>
    <row r="206" spans="1:39" s="10" customFormat="1" ht="14.25" customHeight="1" thickBot="1">
      <c r="A206" s="346"/>
      <c r="B206" s="347"/>
      <c r="C206" s="348"/>
      <c r="D206" s="350"/>
      <c r="E206" s="360"/>
      <c r="F206" s="326" t="s">
        <v>19</v>
      </c>
      <c r="G206" s="327"/>
      <c r="H206" s="328"/>
      <c r="I206" s="146" t="s">
        <v>166</v>
      </c>
      <c r="J206" s="81">
        <f aca="true" t="shared" si="150" ref="J206:U206">J204</f>
        <v>1</v>
      </c>
      <c r="K206" s="66">
        <f t="shared" si="150"/>
        <v>1</v>
      </c>
      <c r="L206" s="66">
        <f t="shared" si="150"/>
        <v>0</v>
      </c>
      <c r="M206" s="80">
        <f t="shared" si="150"/>
        <v>0</v>
      </c>
      <c r="N206" s="65">
        <f t="shared" si="150"/>
        <v>1</v>
      </c>
      <c r="O206" s="66">
        <f t="shared" si="150"/>
        <v>1</v>
      </c>
      <c r="P206" s="66">
        <f t="shared" si="150"/>
        <v>0</v>
      </c>
      <c r="Q206" s="67">
        <f t="shared" si="150"/>
        <v>0</v>
      </c>
      <c r="R206" s="65">
        <f t="shared" si="150"/>
        <v>1</v>
      </c>
      <c r="S206" s="66">
        <f t="shared" si="150"/>
        <v>1</v>
      </c>
      <c r="T206" s="66">
        <f t="shared" si="150"/>
        <v>0</v>
      </c>
      <c r="U206" s="67">
        <f t="shared" si="150"/>
        <v>0</v>
      </c>
      <c r="V206" s="65">
        <f aca="true" t="shared" si="151" ref="V206:Y207">V204</f>
        <v>1</v>
      </c>
      <c r="W206" s="66">
        <f t="shared" si="151"/>
        <v>1</v>
      </c>
      <c r="X206" s="66">
        <f t="shared" si="151"/>
        <v>0</v>
      </c>
      <c r="Y206" s="67">
        <f t="shared" si="151"/>
        <v>0</v>
      </c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</row>
    <row r="207" spans="1:39" s="10" customFormat="1" ht="14.25" customHeight="1" thickBot="1">
      <c r="A207" s="346"/>
      <c r="B207" s="347"/>
      <c r="C207" s="348"/>
      <c r="D207" s="350"/>
      <c r="E207" s="360"/>
      <c r="F207" s="329"/>
      <c r="G207" s="330"/>
      <c r="H207" s="331"/>
      <c r="I207" s="146" t="s">
        <v>167</v>
      </c>
      <c r="J207" s="81">
        <f aca="true" t="shared" si="152" ref="J207:U207">J205</f>
        <v>0.2896200185356812</v>
      </c>
      <c r="K207" s="66">
        <f t="shared" si="152"/>
        <v>0.2896200185356812</v>
      </c>
      <c r="L207" s="66">
        <f t="shared" si="152"/>
        <v>0</v>
      </c>
      <c r="M207" s="80">
        <f t="shared" si="152"/>
        <v>0</v>
      </c>
      <c r="N207" s="65">
        <f t="shared" si="152"/>
        <v>0.2896200185356812</v>
      </c>
      <c r="O207" s="66">
        <f t="shared" si="152"/>
        <v>0.2896200185356812</v>
      </c>
      <c r="P207" s="66">
        <f t="shared" si="152"/>
        <v>0</v>
      </c>
      <c r="Q207" s="67">
        <f t="shared" si="152"/>
        <v>0</v>
      </c>
      <c r="R207" s="65">
        <f t="shared" si="152"/>
        <v>0.2896200185356812</v>
      </c>
      <c r="S207" s="66">
        <f t="shared" si="152"/>
        <v>0.2896200185356812</v>
      </c>
      <c r="T207" s="66">
        <f t="shared" si="152"/>
        <v>0</v>
      </c>
      <c r="U207" s="67">
        <f t="shared" si="152"/>
        <v>0</v>
      </c>
      <c r="V207" s="65">
        <f t="shared" si="151"/>
        <v>0.2896200185356812</v>
      </c>
      <c r="W207" s="66">
        <f t="shared" si="151"/>
        <v>0.2896200185356812</v>
      </c>
      <c r="X207" s="66">
        <f t="shared" si="151"/>
        <v>0</v>
      </c>
      <c r="Y207" s="67">
        <f t="shared" si="151"/>
        <v>0</v>
      </c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</row>
    <row r="208" spans="1:39" s="10" customFormat="1" ht="14.25" customHeight="1">
      <c r="A208" s="346">
        <v>4</v>
      </c>
      <c r="B208" s="347">
        <v>1</v>
      </c>
      <c r="C208" s="348">
        <v>3</v>
      </c>
      <c r="D208" s="350" t="s">
        <v>180</v>
      </c>
      <c r="E208" s="360">
        <v>10</v>
      </c>
      <c r="F208" s="333"/>
      <c r="G208" s="333"/>
      <c r="H208" s="471" t="s">
        <v>17</v>
      </c>
      <c r="I208" s="139" t="s">
        <v>166</v>
      </c>
      <c r="J208" s="57"/>
      <c r="K208" s="58"/>
      <c r="L208" s="58"/>
      <c r="M208" s="59"/>
      <c r="N208" s="57">
        <v>1</v>
      </c>
      <c r="O208" s="58">
        <v>1</v>
      </c>
      <c r="P208" s="58"/>
      <c r="Q208" s="59"/>
      <c r="R208" s="57">
        <v>1</v>
      </c>
      <c r="S208" s="58">
        <v>1</v>
      </c>
      <c r="T208" s="58"/>
      <c r="U208" s="59"/>
      <c r="V208" s="57">
        <v>1</v>
      </c>
      <c r="W208" s="58">
        <v>1</v>
      </c>
      <c r="X208" s="58"/>
      <c r="Y208" s="59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</row>
    <row r="209" spans="1:39" s="10" customFormat="1" ht="14.25" customHeight="1" thickBot="1">
      <c r="A209" s="346"/>
      <c r="B209" s="347"/>
      <c r="C209" s="348"/>
      <c r="D209" s="350"/>
      <c r="E209" s="360"/>
      <c r="F209" s="334"/>
      <c r="G209" s="334"/>
      <c r="H209" s="472"/>
      <c r="I209" s="161" t="s">
        <v>167</v>
      </c>
      <c r="J209" s="164">
        <f aca="true" t="shared" si="153" ref="J209:Y209">J208/3.4528</f>
        <v>0</v>
      </c>
      <c r="K209" s="162">
        <f t="shared" si="153"/>
        <v>0</v>
      </c>
      <c r="L209" s="162">
        <f t="shared" si="153"/>
        <v>0</v>
      </c>
      <c r="M209" s="165">
        <f t="shared" si="153"/>
        <v>0</v>
      </c>
      <c r="N209" s="166">
        <f t="shared" si="153"/>
        <v>0.2896200185356812</v>
      </c>
      <c r="O209" s="162">
        <f t="shared" si="153"/>
        <v>0.2896200185356812</v>
      </c>
      <c r="P209" s="162">
        <f t="shared" si="153"/>
        <v>0</v>
      </c>
      <c r="Q209" s="163">
        <f t="shared" si="153"/>
        <v>0</v>
      </c>
      <c r="R209" s="166">
        <f t="shared" si="153"/>
        <v>0.2896200185356812</v>
      </c>
      <c r="S209" s="162">
        <f t="shared" si="153"/>
        <v>0.2896200185356812</v>
      </c>
      <c r="T209" s="162">
        <f t="shared" si="153"/>
        <v>0</v>
      </c>
      <c r="U209" s="163">
        <f t="shared" si="153"/>
        <v>0</v>
      </c>
      <c r="V209" s="166">
        <f t="shared" si="153"/>
        <v>0.2896200185356812</v>
      </c>
      <c r="W209" s="162">
        <f t="shared" si="153"/>
        <v>0.2896200185356812</v>
      </c>
      <c r="X209" s="162">
        <f t="shared" si="153"/>
        <v>0</v>
      </c>
      <c r="Y209" s="163">
        <f t="shared" si="153"/>
        <v>0</v>
      </c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</row>
    <row r="210" spans="1:39" s="10" customFormat="1" ht="14.25" customHeight="1" thickBot="1">
      <c r="A210" s="346"/>
      <c r="B210" s="347"/>
      <c r="C210" s="348"/>
      <c r="D210" s="350"/>
      <c r="E210" s="360"/>
      <c r="F210" s="326" t="s">
        <v>19</v>
      </c>
      <c r="G210" s="327"/>
      <c r="H210" s="328"/>
      <c r="I210" s="146" t="s">
        <v>166</v>
      </c>
      <c r="J210" s="81">
        <f aca="true" t="shared" si="154" ref="J210:Y210">J208</f>
        <v>0</v>
      </c>
      <c r="K210" s="66">
        <f t="shared" si="154"/>
        <v>0</v>
      </c>
      <c r="L210" s="66">
        <f t="shared" si="154"/>
        <v>0</v>
      </c>
      <c r="M210" s="80">
        <f t="shared" si="154"/>
        <v>0</v>
      </c>
      <c r="N210" s="65">
        <f t="shared" si="154"/>
        <v>1</v>
      </c>
      <c r="O210" s="66">
        <f t="shared" si="154"/>
        <v>1</v>
      </c>
      <c r="P210" s="66">
        <f t="shared" si="154"/>
        <v>0</v>
      </c>
      <c r="Q210" s="67">
        <f t="shared" si="154"/>
        <v>0</v>
      </c>
      <c r="R210" s="65">
        <f t="shared" si="154"/>
        <v>1</v>
      </c>
      <c r="S210" s="66">
        <f t="shared" si="154"/>
        <v>1</v>
      </c>
      <c r="T210" s="66">
        <f t="shared" si="154"/>
        <v>0</v>
      </c>
      <c r="U210" s="67">
        <f t="shared" si="154"/>
        <v>0</v>
      </c>
      <c r="V210" s="65">
        <f t="shared" si="154"/>
        <v>1</v>
      </c>
      <c r="W210" s="66">
        <f t="shared" si="154"/>
        <v>1</v>
      </c>
      <c r="X210" s="66">
        <f t="shared" si="154"/>
        <v>0</v>
      </c>
      <c r="Y210" s="67">
        <f t="shared" si="154"/>
        <v>0</v>
      </c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</row>
    <row r="211" spans="1:39" s="10" customFormat="1" ht="14.25" customHeight="1" thickBot="1">
      <c r="A211" s="346"/>
      <c r="B211" s="347"/>
      <c r="C211" s="348"/>
      <c r="D211" s="350"/>
      <c r="E211" s="360"/>
      <c r="F211" s="329"/>
      <c r="G211" s="330"/>
      <c r="H211" s="331"/>
      <c r="I211" s="146" t="s">
        <v>167</v>
      </c>
      <c r="J211" s="81">
        <f aca="true" t="shared" si="155" ref="J211:Y211">J209</f>
        <v>0</v>
      </c>
      <c r="K211" s="66">
        <f t="shared" si="155"/>
        <v>0</v>
      </c>
      <c r="L211" s="66">
        <f t="shared" si="155"/>
        <v>0</v>
      </c>
      <c r="M211" s="80">
        <f t="shared" si="155"/>
        <v>0</v>
      </c>
      <c r="N211" s="65">
        <f t="shared" si="155"/>
        <v>0.2896200185356812</v>
      </c>
      <c r="O211" s="66">
        <f t="shared" si="155"/>
        <v>0.2896200185356812</v>
      </c>
      <c r="P211" s="66">
        <f t="shared" si="155"/>
        <v>0</v>
      </c>
      <c r="Q211" s="67">
        <f t="shared" si="155"/>
        <v>0</v>
      </c>
      <c r="R211" s="65">
        <f t="shared" si="155"/>
        <v>0.2896200185356812</v>
      </c>
      <c r="S211" s="66">
        <f t="shared" si="155"/>
        <v>0.2896200185356812</v>
      </c>
      <c r="T211" s="66">
        <f t="shared" si="155"/>
        <v>0</v>
      </c>
      <c r="U211" s="67">
        <f t="shared" si="155"/>
        <v>0</v>
      </c>
      <c r="V211" s="65">
        <f t="shared" si="155"/>
        <v>0.2896200185356812</v>
      </c>
      <c r="W211" s="66">
        <f t="shared" si="155"/>
        <v>0.2896200185356812</v>
      </c>
      <c r="X211" s="66">
        <f t="shared" si="155"/>
        <v>0</v>
      </c>
      <c r="Y211" s="67">
        <f t="shared" si="155"/>
        <v>0</v>
      </c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</row>
    <row r="212" spans="1:39" s="10" customFormat="1" ht="14.25" customHeight="1">
      <c r="A212" s="346">
        <v>4</v>
      </c>
      <c r="B212" s="347">
        <v>1</v>
      </c>
      <c r="C212" s="314">
        <v>4</v>
      </c>
      <c r="D212" s="349" t="s">
        <v>186</v>
      </c>
      <c r="E212" s="483">
        <v>10</v>
      </c>
      <c r="F212" s="333"/>
      <c r="G212" s="333"/>
      <c r="H212" s="471" t="s">
        <v>17</v>
      </c>
      <c r="I212" s="139" t="s">
        <v>166</v>
      </c>
      <c r="J212" s="57"/>
      <c r="K212" s="58"/>
      <c r="L212" s="58"/>
      <c r="M212" s="59"/>
      <c r="N212" s="57">
        <v>2</v>
      </c>
      <c r="O212" s="58">
        <v>2</v>
      </c>
      <c r="P212" s="58"/>
      <c r="Q212" s="59"/>
      <c r="R212" s="57"/>
      <c r="S212" s="58"/>
      <c r="T212" s="58"/>
      <c r="U212" s="59"/>
      <c r="V212" s="57"/>
      <c r="W212" s="58"/>
      <c r="X212" s="58"/>
      <c r="Y212" s="59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</row>
    <row r="213" spans="1:39" s="10" customFormat="1" ht="14.25" customHeight="1" thickBot="1">
      <c r="A213" s="346"/>
      <c r="B213" s="347"/>
      <c r="C213" s="348"/>
      <c r="D213" s="350"/>
      <c r="E213" s="360"/>
      <c r="F213" s="334"/>
      <c r="G213" s="334"/>
      <c r="H213" s="472"/>
      <c r="I213" s="161" t="s">
        <v>167</v>
      </c>
      <c r="J213" s="164">
        <f>J212/3.4528</f>
        <v>0</v>
      </c>
      <c r="K213" s="162">
        <f>K212/3.4528</f>
        <v>0</v>
      </c>
      <c r="L213" s="162">
        <f>L212/3.4528</f>
        <v>0</v>
      </c>
      <c r="M213" s="165">
        <f>M212/3.4528</f>
        <v>0</v>
      </c>
      <c r="N213" s="166">
        <v>0.6</v>
      </c>
      <c r="O213" s="162">
        <v>0.6</v>
      </c>
      <c r="P213" s="162"/>
      <c r="Q213" s="163"/>
      <c r="R213" s="166"/>
      <c r="S213" s="162"/>
      <c r="T213" s="162"/>
      <c r="U213" s="163"/>
      <c r="V213" s="166"/>
      <c r="W213" s="162"/>
      <c r="X213" s="162"/>
      <c r="Y213" s="163">
        <f>Y212/3.4528</f>
        <v>0</v>
      </c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</row>
    <row r="214" spans="1:39" s="10" customFormat="1" ht="14.25" customHeight="1" thickBot="1">
      <c r="A214" s="346"/>
      <c r="B214" s="347"/>
      <c r="C214" s="348"/>
      <c r="D214" s="350"/>
      <c r="E214" s="360"/>
      <c r="F214" s="326" t="s">
        <v>19</v>
      </c>
      <c r="G214" s="327"/>
      <c r="H214" s="328"/>
      <c r="I214" s="146" t="s">
        <v>166</v>
      </c>
      <c r="J214" s="81">
        <f aca="true" t="shared" si="156" ref="J214:M215">J212</f>
        <v>0</v>
      </c>
      <c r="K214" s="66">
        <f t="shared" si="156"/>
        <v>0</v>
      </c>
      <c r="L214" s="66">
        <f t="shared" si="156"/>
        <v>0</v>
      </c>
      <c r="M214" s="80">
        <f t="shared" si="156"/>
        <v>0</v>
      </c>
      <c r="N214" s="65">
        <v>2</v>
      </c>
      <c r="O214" s="238">
        <v>2</v>
      </c>
      <c r="P214" s="66"/>
      <c r="Q214" s="67"/>
      <c r="R214" s="65"/>
      <c r="S214" s="66"/>
      <c r="T214" s="66"/>
      <c r="U214" s="67"/>
      <c r="V214" s="65"/>
      <c r="W214" s="66"/>
      <c r="X214" s="66"/>
      <c r="Y214" s="67">
        <f>Y212</f>
        <v>0</v>
      </c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</row>
    <row r="215" spans="1:39" s="10" customFormat="1" ht="14.25" customHeight="1" thickBot="1">
      <c r="A215" s="346"/>
      <c r="B215" s="347"/>
      <c r="C215" s="315"/>
      <c r="D215" s="351"/>
      <c r="E215" s="488"/>
      <c r="F215" s="329"/>
      <c r="G215" s="330"/>
      <c r="H215" s="331"/>
      <c r="I215" s="146" t="s">
        <v>167</v>
      </c>
      <c r="J215" s="81">
        <f t="shared" si="156"/>
        <v>0</v>
      </c>
      <c r="K215" s="66">
        <f t="shared" si="156"/>
        <v>0</v>
      </c>
      <c r="L215" s="66">
        <f t="shared" si="156"/>
        <v>0</v>
      </c>
      <c r="M215" s="80">
        <f t="shared" si="156"/>
        <v>0</v>
      </c>
      <c r="N215" s="186">
        <v>0.6</v>
      </c>
      <c r="O215" s="187">
        <v>0.6</v>
      </c>
      <c r="P215" s="66"/>
      <c r="Q215" s="67"/>
      <c r="R215" s="65"/>
      <c r="S215" s="66"/>
      <c r="T215" s="66"/>
      <c r="U215" s="67"/>
      <c r="V215" s="65"/>
      <c r="W215" s="66"/>
      <c r="X215" s="66"/>
      <c r="Y215" s="67">
        <f>Y213</f>
        <v>0</v>
      </c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</row>
    <row r="216" spans="1:39" s="10" customFormat="1" ht="9.75" customHeight="1" thickBot="1">
      <c r="A216" s="361">
        <v>4</v>
      </c>
      <c r="B216" s="416">
        <v>1</v>
      </c>
      <c r="C216" s="302" t="s">
        <v>38</v>
      </c>
      <c r="D216" s="293"/>
      <c r="E216" s="293"/>
      <c r="F216" s="293"/>
      <c r="G216" s="293"/>
      <c r="H216" s="292"/>
      <c r="I216" s="151" t="s">
        <v>166</v>
      </c>
      <c r="J216" s="71">
        <f>J206+J202+J210+J214</f>
        <v>21</v>
      </c>
      <c r="K216" s="72">
        <f aca="true" t="shared" si="157" ref="K216:Y217">K206+K202+K210+K214</f>
        <v>21</v>
      </c>
      <c r="L216" s="72">
        <f t="shared" si="157"/>
        <v>0</v>
      </c>
      <c r="M216" s="73">
        <f t="shared" si="157"/>
        <v>0</v>
      </c>
      <c r="N216" s="82">
        <f t="shared" si="157"/>
        <v>31.6</v>
      </c>
      <c r="O216" s="83">
        <f t="shared" si="157"/>
        <v>31.6</v>
      </c>
      <c r="P216" s="83">
        <f t="shared" si="157"/>
        <v>0</v>
      </c>
      <c r="Q216" s="84">
        <f t="shared" si="157"/>
        <v>0</v>
      </c>
      <c r="R216" s="71">
        <f t="shared" si="157"/>
        <v>42</v>
      </c>
      <c r="S216" s="72">
        <f t="shared" si="157"/>
        <v>42</v>
      </c>
      <c r="T216" s="72">
        <f t="shared" si="157"/>
        <v>0</v>
      </c>
      <c r="U216" s="73">
        <f t="shared" si="157"/>
        <v>0</v>
      </c>
      <c r="V216" s="71">
        <f t="shared" si="157"/>
        <v>42</v>
      </c>
      <c r="W216" s="72">
        <f t="shared" si="157"/>
        <v>42</v>
      </c>
      <c r="X216" s="72">
        <f t="shared" si="157"/>
        <v>0</v>
      </c>
      <c r="Y216" s="73">
        <f t="shared" si="157"/>
        <v>0</v>
      </c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</row>
    <row r="217" spans="1:39" s="10" customFormat="1" ht="9.75" customHeight="1" thickBot="1">
      <c r="A217" s="362"/>
      <c r="B217" s="364"/>
      <c r="C217" s="335"/>
      <c r="D217" s="336"/>
      <c r="E217" s="336"/>
      <c r="F217" s="336"/>
      <c r="G217" s="336"/>
      <c r="H217" s="337"/>
      <c r="I217" s="151" t="s">
        <v>167</v>
      </c>
      <c r="J217" s="71">
        <f>J207+J203+J211+J215</f>
        <v>6.082020389249305</v>
      </c>
      <c r="K217" s="72">
        <f t="shared" si="157"/>
        <v>6.082020389249305</v>
      </c>
      <c r="L217" s="72">
        <f t="shared" si="157"/>
        <v>0</v>
      </c>
      <c r="M217" s="73">
        <f t="shared" si="157"/>
        <v>0</v>
      </c>
      <c r="N217" s="82">
        <f t="shared" si="157"/>
        <v>9.172752548656163</v>
      </c>
      <c r="O217" s="83">
        <f t="shared" si="157"/>
        <v>9.172752548656163</v>
      </c>
      <c r="P217" s="83">
        <f t="shared" si="157"/>
        <v>0</v>
      </c>
      <c r="Q217" s="84">
        <f t="shared" si="157"/>
        <v>0</v>
      </c>
      <c r="R217" s="71">
        <f t="shared" si="157"/>
        <v>12.16404077849861</v>
      </c>
      <c r="S217" s="72">
        <f t="shared" si="157"/>
        <v>12.16404077849861</v>
      </c>
      <c r="T217" s="72">
        <f t="shared" si="157"/>
        <v>0</v>
      </c>
      <c r="U217" s="73">
        <f t="shared" si="157"/>
        <v>0</v>
      </c>
      <c r="V217" s="71">
        <f t="shared" si="157"/>
        <v>12.16404077849861</v>
      </c>
      <c r="W217" s="72">
        <f t="shared" si="157"/>
        <v>12.16404077849861</v>
      </c>
      <c r="X217" s="72">
        <f t="shared" si="157"/>
        <v>0</v>
      </c>
      <c r="Y217" s="73">
        <f t="shared" si="157"/>
        <v>0</v>
      </c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</row>
    <row r="218" spans="1:39" s="10" customFormat="1" ht="12" customHeight="1" thickBot="1">
      <c r="A218" s="361">
        <v>4</v>
      </c>
      <c r="B218" s="407" t="s">
        <v>39</v>
      </c>
      <c r="C218" s="408"/>
      <c r="D218" s="408"/>
      <c r="E218" s="408"/>
      <c r="F218" s="408"/>
      <c r="G218" s="408"/>
      <c r="H218" s="409"/>
      <c r="I218" s="150" t="s">
        <v>166</v>
      </c>
      <c r="J218" s="43">
        <f>J216</f>
        <v>21</v>
      </c>
      <c r="K218" s="48">
        <f>K216</f>
        <v>21</v>
      </c>
      <c r="L218" s="48">
        <f>L216</f>
        <v>0</v>
      </c>
      <c r="M218" s="44">
        <f>M216</f>
        <v>0</v>
      </c>
      <c r="N218" s="43">
        <f aca="true" t="shared" si="158" ref="N218:U218">N216</f>
        <v>31.6</v>
      </c>
      <c r="O218" s="48">
        <f t="shared" si="158"/>
        <v>31.6</v>
      </c>
      <c r="P218" s="48">
        <f t="shared" si="158"/>
        <v>0</v>
      </c>
      <c r="Q218" s="44">
        <f t="shared" si="158"/>
        <v>0</v>
      </c>
      <c r="R218" s="43">
        <f t="shared" si="158"/>
        <v>42</v>
      </c>
      <c r="S218" s="48">
        <f t="shared" si="158"/>
        <v>42</v>
      </c>
      <c r="T218" s="48">
        <f t="shared" si="158"/>
        <v>0</v>
      </c>
      <c r="U218" s="44">
        <f t="shared" si="158"/>
        <v>0</v>
      </c>
      <c r="V218" s="43">
        <f aca="true" t="shared" si="159" ref="V218:Y219">V216</f>
        <v>42</v>
      </c>
      <c r="W218" s="48">
        <f t="shared" si="159"/>
        <v>42</v>
      </c>
      <c r="X218" s="48">
        <f t="shared" si="159"/>
        <v>0</v>
      </c>
      <c r="Y218" s="44">
        <f t="shared" si="159"/>
        <v>0</v>
      </c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</row>
    <row r="219" spans="1:39" s="10" customFormat="1" ht="12" customHeight="1" thickBot="1">
      <c r="A219" s="362"/>
      <c r="B219" s="413"/>
      <c r="C219" s="414"/>
      <c r="D219" s="414"/>
      <c r="E219" s="414"/>
      <c r="F219" s="414"/>
      <c r="G219" s="414"/>
      <c r="H219" s="415"/>
      <c r="I219" s="223" t="s">
        <v>167</v>
      </c>
      <c r="J219" s="227">
        <f aca="true" t="shared" si="160" ref="J219:U219">J217</f>
        <v>6.082020389249305</v>
      </c>
      <c r="K219" s="228">
        <f t="shared" si="160"/>
        <v>6.082020389249305</v>
      </c>
      <c r="L219" s="228">
        <f t="shared" si="160"/>
        <v>0</v>
      </c>
      <c r="M219" s="229">
        <f t="shared" si="160"/>
        <v>0</v>
      </c>
      <c r="N219" s="227">
        <f t="shared" si="160"/>
        <v>9.172752548656163</v>
      </c>
      <c r="O219" s="228">
        <f t="shared" si="160"/>
        <v>9.172752548656163</v>
      </c>
      <c r="P219" s="228">
        <f t="shared" si="160"/>
        <v>0</v>
      </c>
      <c r="Q219" s="229">
        <f t="shared" si="160"/>
        <v>0</v>
      </c>
      <c r="R219" s="227">
        <f t="shared" si="160"/>
        <v>12.16404077849861</v>
      </c>
      <c r="S219" s="228">
        <f t="shared" si="160"/>
        <v>12.16404077849861</v>
      </c>
      <c r="T219" s="228">
        <f t="shared" si="160"/>
        <v>0</v>
      </c>
      <c r="U219" s="229">
        <f t="shared" si="160"/>
        <v>0</v>
      </c>
      <c r="V219" s="227">
        <f t="shared" si="159"/>
        <v>12.16404077849861</v>
      </c>
      <c r="W219" s="228">
        <f t="shared" si="159"/>
        <v>12.16404077849861</v>
      </c>
      <c r="X219" s="228">
        <f t="shared" si="159"/>
        <v>0</v>
      </c>
      <c r="Y219" s="229">
        <f t="shared" si="159"/>
        <v>0</v>
      </c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</row>
    <row r="220" spans="1:39" s="10" customFormat="1" ht="13.5" customHeight="1" thickBot="1">
      <c r="A220" s="86">
        <v>5</v>
      </c>
      <c r="B220" s="421" t="s">
        <v>57</v>
      </c>
      <c r="C220" s="422"/>
      <c r="D220" s="422"/>
      <c r="E220" s="422"/>
      <c r="F220" s="422"/>
      <c r="G220" s="422"/>
      <c r="H220" s="422"/>
      <c r="I220" s="422"/>
      <c r="J220" s="422"/>
      <c r="K220" s="422"/>
      <c r="L220" s="422"/>
      <c r="M220" s="422"/>
      <c r="N220" s="422"/>
      <c r="O220" s="422"/>
      <c r="P220" s="422"/>
      <c r="Q220" s="422"/>
      <c r="R220" s="422"/>
      <c r="S220" s="422"/>
      <c r="T220" s="422"/>
      <c r="U220" s="422"/>
      <c r="V220" s="422"/>
      <c r="W220" s="422"/>
      <c r="X220" s="422"/>
      <c r="Y220" s="423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</row>
    <row r="221" spans="1:39" s="10" customFormat="1" ht="13.5" customHeight="1" thickBot="1">
      <c r="A221" s="9">
        <v>5</v>
      </c>
      <c r="B221" s="117">
        <v>1</v>
      </c>
      <c r="C221" s="425" t="s">
        <v>58</v>
      </c>
      <c r="D221" s="426"/>
      <c r="E221" s="426"/>
      <c r="F221" s="426"/>
      <c r="G221" s="426"/>
      <c r="H221" s="426"/>
      <c r="I221" s="426"/>
      <c r="J221" s="426"/>
      <c r="K221" s="426"/>
      <c r="L221" s="426"/>
      <c r="M221" s="426"/>
      <c r="N221" s="426"/>
      <c r="O221" s="426"/>
      <c r="P221" s="426"/>
      <c r="Q221" s="426"/>
      <c r="R221" s="426"/>
      <c r="S221" s="426"/>
      <c r="T221" s="426"/>
      <c r="U221" s="426"/>
      <c r="V221" s="426"/>
      <c r="W221" s="426"/>
      <c r="X221" s="426"/>
      <c r="Y221" s="427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</row>
    <row r="222" spans="1:39" s="10" customFormat="1" ht="23.25" customHeight="1">
      <c r="A222" s="346">
        <v>5</v>
      </c>
      <c r="B222" s="347">
        <v>1</v>
      </c>
      <c r="C222" s="314">
        <v>1</v>
      </c>
      <c r="D222" s="349" t="s">
        <v>95</v>
      </c>
      <c r="E222" s="483">
        <v>10</v>
      </c>
      <c r="F222" s="314" t="s">
        <v>59</v>
      </c>
      <c r="G222" s="314" t="s">
        <v>94</v>
      </c>
      <c r="H222" s="482" t="s">
        <v>17</v>
      </c>
      <c r="I222" s="234" t="s">
        <v>166</v>
      </c>
      <c r="J222" s="266">
        <v>30</v>
      </c>
      <c r="K222" s="249">
        <v>30</v>
      </c>
      <c r="L222" s="249"/>
      <c r="M222" s="250"/>
      <c r="N222" s="235">
        <v>35</v>
      </c>
      <c r="O222" s="236">
        <v>35</v>
      </c>
      <c r="P222" s="236"/>
      <c r="Q222" s="237"/>
      <c r="R222" s="235">
        <v>40</v>
      </c>
      <c r="S222" s="236">
        <v>40</v>
      </c>
      <c r="T222" s="236"/>
      <c r="U222" s="237"/>
      <c r="V222" s="235">
        <v>40</v>
      </c>
      <c r="W222" s="236">
        <v>40</v>
      </c>
      <c r="X222" s="236"/>
      <c r="Y222" s="237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</row>
    <row r="223" spans="1:39" s="10" customFormat="1" ht="23.25" customHeight="1" thickBot="1">
      <c r="A223" s="346"/>
      <c r="B223" s="347"/>
      <c r="C223" s="348"/>
      <c r="D223" s="350"/>
      <c r="E223" s="360"/>
      <c r="F223" s="315"/>
      <c r="G223" s="315"/>
      <c r="H223" s="325"/>
      <c r="I223" s="161" t="s">
        <v>167</v>
      </c>
      <c r="J223" s="251">
        <f aca="true" t="shared" si="161" ref="J223:U223">J222/3.4528</f>
        <v>8.688600556070435</v>
      </c>
      <c r="K223" s="252">
        <f t="shared" si="161"/>
        <v>8.688600556070435</v>
      </c>
      <c r="L223" s="252">
        <f t="shared" si="161"/>
        <v>0</v>
      </c>
      <c r="M223" s="253">
        <f t="shared" si="161"/>
        <v>0</v>
      </c>
      <c r="N223" s="166">
        <f t="shared" si="161"/>
        <v>10.136700648748842</v>
      </c>
      <c r="O223" s="162">
        <f t="shared" si="161"/>
        <v>10.136700648748842</v>
      </c>
      <c r="P223" s="162">
        <f t="shared" si="161"/>
        <v>0</v>
      </c>
      <c r="Q223" s="163">
        <f t="shared" si="161"/>
        <v>0</v>
      </c>
      <c r="R223" s="166">
        <f t="shared" si="161"/>
        <v>11.584800741427248</v>
      </c>
      <c r="S223" s="162">
        <f t="shared" si="161"/>
        <v>11.584800741427248</v>
      </c>
      <c r="T223" s="162">
        <f t="shared" si="161"/>
        <v>0</v>
      </c>
      <c r="U223" s="163">
        <f t="shared" si="161"/>
        <v>0</v>
      </c>
      <c r="V223" s="166">
        <f>V222/3.4528</f>
        <v>11.584800741427248</v>
      </c>
      <c r="W223" s="162">
        <f>W222/3.4528</f>
        <v>11.584800741427248</v>
      </c>
      <c r="X223" s="162">
        <f>X222/3.4528</f>
        <v>0</v>
      </c>
      <c r="Y223" s="163">
        <f>Y222/3.4528</f>
        <v>0</v>
      </c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</row>
    <row r="224" spans="1:39" s="10" customFormat="1" ht="13.5" customHeight="1" thickBot="1">
      <c r="A224" s="346"/>
      <c r="B224" s="347"/>
      <c r="C224" s="348"/>
      <c r="D224" s="350"/>
      <c r="E224" s="360"/>
      <c r="F224" s="326" t="s">
        <v>19</v>
      </c>
      <c r="G224" s="327"/>
      <c r="H224" s="328"/>
      <c r="I224" s="146" t="s">
        <v>166</v>
      </c>
      <c r="J224" s="81">
        <f aca="true" t="shared" si="162" ref="J224:U224">J222</f>
        <v>30</v>
      </c>
      <c r="K224" s="66">
        <f t="shared" si="162"/>
        <v>30</v>
      </c>
      <c r="L224" s="66">
        <f t="shared" si="162"/>
        <v>0</v>
      </c>
      <c r="M224" s="80">
        <f t="shared" si="162"/>
        <v>0</v>
      </c>
      <c r="N224" s="39">
        <f t="shared" si="162"/>
        <v>35</v>
      </c>
      <c r="O224" s="40">
        <f t="shared" si="162"/>
        <v>35</v>
      </c>
      <c r="P224" s="40">
        <f t="shared" si="162"/>
        <v>0</v>
      </c>
      <c r="Q224" s="41">
        <f t="shared" si="162"/>
        <v>0</v>
      </c>
      <c r="R224" s="39">
        <f t="shared" si="162"/>
        <v>40</v>
      </c>
      <c r="S224" s="40">
        <f t="shared" si="162"/>
        <v>40</v>
      </c>
      <c r="T224" s="40">
        <f t="shared" si="162"/>
        <v>0</v>
      </c>
      <c r="U224" s="41">
        <f t="shared" si="162"/>
        <v>0</v>
      </c>
      <c r="V224" s="39">
        <f aca="true" t="shared" si="163" ref="V224:Y225">V222</f>
        <v>40</v>
      </c>
      <c r="W224" s="40">
        <f t="shared" si="163"/>
        <v>40</v>
      </c>
      <c r="X224" s="40">
        <f t="shared" si="163"/>
        <v>0</v>
      </c>
      <c r="Y224" s="41">
        <f t="shared" si="163"/>
        <v>0</v>
      </c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</row>
    <row r="225" spans="1:39" s="10" customFormat="1" ht="13.5" customHeight="1" thickBot="1">
      <c r="A225" s="346"/>
      <c r="B225" s="347"/>
      <c r="C225" s="348"/>
      <c r="D225" s="350"/>
      <c r="E225" s="360"/>
      <c r="F225" s="329"/>
      <c r="G225" s="330"/>
      <c r="H225" s="331"/>
      <c r="I225" s="147" t="s">
        <v>167</v>
      </c>
      <c r="J225" s="143">
        <f aca="true" t="shared" si="164" ref="J225:U225">J223</f>
        <v>8.688600556070435</v>
      </c>
      <c r="K225" s="85">
        <f t="shared" si="164"/>
        <v>8.688600556070435</v>
      </c>
      <c r="L225" s="85">
        <f t="shared" si="164"/>
        <v>0</v>
      </c>
      <c r="M225" s="144">
        <f t="shared" si="164"/>
        <v>0</v>
      </c>
      <c r="N225" s="169">
        <f t="shared" si="164"/>
        <v>10.136700648748842</v>
      </c>
      <c r="O225" s="141">
        <f t="shared" si="164"/>
        <v>10.136700648748842</v>
      </c>
      <c r="P225" s="141">
        <f t="shared" si="164"/>
        <v>0</v>
      </c>
      <c r="Q225" s="142">
        <f t="shared" si="164"/>
        <v>0</v>
      </c>
      <c r="R225" s="169">
        <f t="shared" si="164"/>
        <v>11.584800741427248</v>
      </c>
      <c r="S225" s="141">
        <f t="shared" si="164"/>
        <v>11.584800741427248</v>
      </c>
      <c r="T225" s="141">
        <f t="shared" si="164"/>
        <v>0</v>
      </c>
      <c r="U225" s="142">
        <f t="shared" si="164"/>
        <v>0</v>
      </c>
      <c r="V225" s="169">
        <f t="shared" si="163"/>
        <v>11.584800741427248</v>
      </c>
      <c r="W225" s="141">
        <f t="shared" si="163"/>
        <v>11.584800741427248</v>
      </c>
      <c r="X225" s="141">
        <f t="shared" si="163"/>
        <v>0</v>
      </c>
      <c r="Y225" s="142">
        <f t="shared" si="163"/>
        <v>0</v>
      </c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</row>
    <row r="226" spans="1:39" s="10" customFormat="1" ht="21" customHeight="1">
      <c r="A226" s="346">
        <v>5</v>
      </c>
      <c r="B226" s="347">
        <v>1</v>
      </c>
      <c r="C226" s="348">
        <v>2</v>
      </c>
      <c r="D226" s="350" t="s">
        <v>60</v>
      </c>
      <c r="E226" s="345">
        <v>14</v>
      </c>
      <c r="F226" s="332" t="s">
        <v>59</v>
      </c>
      <c r="G226" s="332" t="s">
        <v>97</v>
      </c>
      <c r="H226" s="324" t="s">
        <v>17</v>
      </c>
      <c r="I226" s="139" t="s">
        <v>166</v>
      </c>
      <c r="J226" s="170"/>
      <c r="K226" s="58"/>
      <c r="L226" s="58"/>
      <c r="M226" s="59"/>
      <c r="N226" s="170">
        <v>20</v>
      </c>
      <c r="O226" s="58">
        <v>20</v>
      </c>
      <c r="P226" s="58"/>
      <c r="Q226" s="59"/>
      <c r="R226" s="170">
        <v>20</v>
      </c>
      <c r="S226" s="58">
        <v>20</v>
      </c>
      <c r="T226" s="58"/>
      <c r="U226" s="59"/>
      <c r="V226" s="170">
        <v>20</v>
      </c>
      <c r="W226" s="58">
        <v>20</v>
      </c>
      <c r="X226" s="58"/>
      <c r="Y226" s="59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</row>
    <row r="227" spans="1:39" s="10" customFormat="1" ht="21" customHeight="1" thickBot="1">
      <c r="A227" s="346"/>
      <c r="B227" s="347"/>
      <c r="C227" s="348"/>
      <c r="D227" s="350"/>
      <c r="E227" s="345"/>
      <c r="F227" s="315"/>
      <c r="G227" s="315"/>
      <c r="H227" s="325"/>
      <c r="I227" s="161" t="s">
        <v>167</v>
      </c>
      <c r="J227" s="164">
        <f aca="true" t="shared" si="165" ref="J227:U227">J226/3.4528</f>
        <v>0</v>
      </c>
      <c r="K227" s="162">
        <f t="shared" si="165"/>
        <v>0</v>
      </c>
      <c r="L227" s="162">
        <f t="shared" si="165"/>
        <v>0</v>
      </c>
      <c r="M227" s="165">
        <f t="shared" si="165"/>
        <v>0</v>
      </c>
      <c r="N227" s="166">
        <f t="shared" si="165"/>
        <v>5.792400370713624</v>
      </c>
      <c r="O227" s="162">
        <f t="shared" si="165"/>
        <v>5.792400370713624</v>
      </c>
      <c r="P227" s="162">
        <f t="shared" si="165"/>
        <v>0</v>
      </c>
      <c r="Q227" s="163">
        <f t="shared" si="165"/>
        <v>0</v>
      </c>
      <c r="R227" s="166">
        <f t="shared" si="165"/>
        <v>5.792400370713624</v>
      </c>
      <c r="S227" s="162">
        <f t="shared" si="165"/>
        <v>5.792400370713624</v>
      </c>
      <c r="T227" s="162">
        <f t="shared" si="165"/>
        <v>0</v>
      </c>
      <c r="U227" s="163">
        <f t="shared" si="165"/>
        <v>0</v>
      </c>
      <c r="V227" s="166">
        <f>V226/3.4528</f>
        <v>5.792400370713624</v>
      </c>
      <c r="W227" s="162">
        <f>W226/3.4528</f>
        <v>5.792400370713624</v>
      </c>
      <c r="X227" s="162">
        <f>X226/3.4528</f>
        <v>0</v>
      </c>
      <c r="Y227" s="163">
        <f>Y226/3.4528</f>
        <v>0</v>
      </c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</row>
    <row r="228" spans="1:39" s="10" customFormat="1" ht="21" customHeight="1" thickBot="1">
      <c r="A228" s="346"/>
      <c r="B228" s="347"/>
      <c r="C228" s="348"/>
      <c r="D228" s="350"/>
      <c r="E228" s="345"/>
      <c r="F228" s="326" t="s">
        <v>19</v>
      </c>
      <c r="G228" s="327"/>
      <c r="H228" s="328"/>
      <c r="I228" s="146" t="s">
        <v>166</v>
      </c>
      <c r="J228" s="81">
        <f aca="true" t="shared" si="166" ref="J228:U228">J226</f>
        <v>0</v>
      </c>
      <c r="K228" s="66">
        <f t="shared" si="166"/>
        <v>0</v>
      </c>
      <c r="L228" s="66">
        <f t="shared" si="166"/>
        <v>0</v>
      </c>
      <c r="M228" s="80">
        <f t="shared" si="166"/>
        <v>0</v>
      </c>
      <c r="N228" s="39">
        <f t="shared" si="166"/>
        <v>20</v>
      </c>
      <c r="O228" s="40">
        <f t="shared" si="166"/>
        <v>20</v>
      </c>
      <c r="P228" s="40">
        <f t="shared" si="166"/>
        <v>0</v>
      </c>
      <c r="Q228" s="41">
        <f t="shared" si="166"/>
        <v>0</v>
      </c>
      <c r="R228" s="39">
        <f t="shared" si="166"/>
        <v>20</v>
      </c>
      <c r="S228" s="40">
        <f t="shared" si="166"/>
        <v>20</v>
      </c>
      <c r="T228" s="40">
        <f t="shared" si="166"/>
        <v>0</v>
      </c>
      <c r="U228" s="41">
        <f t="shared" si="166"/>
        <v>0</v>
      </c>
      <c r="V228" s="39">
        <f aca="true" t="shared" si="167" ref="V228:Y229">V226</f>
        <v>20</v>
      </c>
      <c r="W228" s="40">
        <f t="shared" si="167"/>
        <v>20</v>
      </c>
      <c r="X228" s="40">
        <f t="shared" si="167"/>
        <v>0</v>
      </c>
      <c r="Y228" s="41">
        <f t="shared" si="167"/>
        <v>0</v>
      </c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</row>
    <row r="229" spans="1:39" s="10" customFormat="1" ht="21" customHeight="1" thickBot="1">
      <c r="A229" s="346"/>
      <c r="B229" s="347"/>
      <c r="C229" s="348"/>
      <c r="D229" s="350"/>
      <c r="E229" s="345"/>
      <c r="F229" s="329"/>
      <c r="G229" s="330"/>
      <c r="H229" s="331"/>
      <c r="I229" s="147" t="s">
        <v>167</v>
      </c>
      <c r="J229" s="143">
        <f aca="true" t="shared" si="168" ref="J229:U229">J227</f>
        <v>0</v>
      </c>
      <c r="K229" s="85">
        <f t="shared" si="168"/>
        <v>0</v>
      </c>
      <c r="L229" s="85">
        <f t="shared" si="168"/>
        <v>0</v>
      </c>
      <c r="M229" s="144">
        <f t="shared" si="168"/>
        <v>0</v>
      </c>
      <c r="N229" s="169">
        <f t="shared" si="168"/>
        <v>5.792400370713624</v>
      </c>
      <c r="O229" s="141">
        <f t="shared" si="168"/>
        <v>5.792400370713624</v>
      </c>
      <c r="P229" s="141">
        <f t="shared" si="168"/>
        <v>0</v>
      </c>
      <c r="Q229" s="142">
        <f t="shared" si="168"/>
        <v>0</v>
      </c>
      <c r="R229" s="169">
        <f t="shared" si="168"/>
        <v>5.792400370713624</v>
      </c>
      <c r="S229" s="141">
        <f t="shared" si="168"/>
        <v>5.792400370713624</v>
      </c>
      <c r="T229" s="141">
        <f t="shared" si="168"/>
        <v>0</v>
      </c>
      <c r="U229" s="142">
        <f t="shared" si="168"/>
        <v>0</v>
      </c>
      <c r="V229" s="169">
        <f t="shared" si="167"/>
        <v>5.792400370713624</v>
      </c>
      <c r="W229" s="141">
        <f t="shared" si="167"/>
        <v>5.792400370713624</v>
      </c>
      <c r="X229" s="141">
        <f t="shared" si="167"/>
        <v>0</v>
      </c>
      <c r="Y229" s="142">
        <f t="shared" si="167"/>
        <v>0</v>
      </c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</row>
    <row r="230" spans="1:39" s="10" customFormat="1" ht="25.5" customHeight="1">
      <c r="A230" s="346">
        <v>5</v>
      </c>
      <c r="B230" s="347">
        <v>1</v>
      </c>
      <c r="C230" s="348">
        <v>3</v>
      </c>
      <c r="D230" s="350" t="s">
        <v>64</v>
      </c>
      <c r="E230" s="345">
        <v>34</v>
      </c>
      <c r="F230" s="332" t="s">
        <v>59</v>
      </c>
      <c r="G230" s="332" t="s">
        <v>110</v>
      </c>
      <c r="H230" s="367" t="s">
        <v>17</v>
      </c>
      <c r="I230" s="134" t="s">
        <v>166</v>
      </c>
      <c r="J230" s="240">
        <v>10</v>
      </c>
      <c r="K230" s="241">
        <v>10</v>
      </c>
      <c r="L230" s="241"/>
      <c r="M230" s="242"/>
      <c r="N230" s="52">
        <v>20</v>
      </c>
      <c r="O230" s="53">
        <v>20</v>
      </c>
      <c r="P230" s="53"/>
      <c r="Q230" s="54"/>
      <c r="R230" s="52">
        <v>20</v>
      </c>
      <c r="S230" s="53">
        <v>20</v>
      </c>
      <c r="T230" s="53"/>
      <c r="U230" s="54"/>
      <c r="V230" s="52"/>
      <c r="W230" s="53"/>
      <c r="X230" s="53"/>
      <c r="Y230" s="54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</row>
    <row r="231" spans="1:39" s="10" customFormat="1" ht="25.5" customHeight="1" thickBot="1">
      <c r="A231" s="346"/>
      <c r="B231" s="347"/>
      <c r="C231" s="348"/>
      <c r="D231" s="350"/>
      <c r="E231" s="345"/>
      <c r="F231" s="315"/>
      <c r="G231" s="315"/>
      <c r="H231" s="317"/>
      <c r="I231" s="161" t="s">
        <v>167</v>
      </c>
      <c r="J231" s="251">
        <f aca="true" t="shared" si="169" ref="J231:U231">J230/3.4528</f>
        <v>2.896200185356812</v>
      </c>
      <c r="K231" s="252">
        <f t="shared" si="169"/>
        <v>2.896200185356812</v>
      </c>
      <c r="L231" s="252">
        <f t="shared" si="169"/>
        <v>0</v>
      </c>
      <c r="M231" s="253">
        <f t="shared" si="169"/>
        <v>0</v>
      </c>
      <c r="N231" s="166">
        <f t="shared" si="169"/>
        <v>5.792400370713624</v>
      </c>
      <c r="O231" s="162">
        <f t="shared" si="169"/>
        <v>5.792400370713624</v>
      </c>
      <c r="P231" s="162">
        <f t="shared" si="169"/>
        <v>0</v>
      </c>
      <c r="Q231" s="163">
        <f t="shared" si="169"/>
        <v>0</v>
      </c>
      <c r="R231" s="166">
        <f t="shared" si="169"/>
        <v>5.792400370713624</v>
      </c>
      <c r="S231" s="162">
        <f t="shared" si="169"/>
        <v>5.792400370713624</v>
      </c>
      <c r="T231" s="162">
        <f t="shared" si="169"/>
        <v>0</v>
      </c>
      <c r="U231" s="163">
        <f t="shared" si="169"/>
        <v>0</v>
      </c>
      <c r="V231" s="166">
        <f>V230/3.4528</f>
        <v>0</v>
      </c>
      <c r="W231" s="162">
        <f>W230/3.4528</f>
        <v>0</v>
      </c>
      <c r="X231" s="162">
        <f>X230/3.4528</f>
        <v>0</v>
      </c>
      <c r="Y231" s="163">
        <f>Y230/3.4528</f>
        <v>0</v>
      </c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</row>
    <row r="232" spans="1:39" s="10" customFormat="1" ht="25.5" customHeight="1" thickBot="1">
      <c r="A232" s="346"/>
      <c r="B232" s="347"/>
      <c r="C232" s="348"/>
      <c r="D232" s="350"/>
      <c r="E232" s="345"/>
      <c r="F232" s="326" t="s">
        <v>19</v>
      </c>
      <c r="G232" s="327"/>
      <c r="H232" s="328"/>
      <c r="I232" s="146" t="s">
        <v>166</v>
      </c>
      <c r="J232" s="81">
        <f aca="true" t="shared" si="170" ref="J232:U232">J230</f>
        <v>10</v>
      </c>
      <c r="K232" s="66">
        <f t="shared" si="170"/>
        <v>10</v>
      </c>
      <c r="L232" s="66">
        <f t="shared" si="170"/>
        <v>0</v>
      </c>
      <c r="M232" s="80">
        <f t="shared" si="170"/>
        <v>0</v>
      </c>
      <c r="N232" s="39">
        <f t="shared" si="170"/>
        <v>20</v>
      </c>
      <c r="O232" s="40">
        <f t="shared" si="170"/>
        <v>20</v>
      </c>
      <c r="P232" s="40">
        <f t="shared" si="170"/>
        <v>0</v>
      </c>
      <c r="Q232" s="41">
        <f t="shared" si="170"/>
        <v>0</v>
      </c>
      <c r="R232" s="39">
        <f t="shared" si="170"/>
        <v>20</v>
      </c>
      <c r="S232" s="40">
        <f t="shared" si="170"/>
        <v>20</v>
      </c>
      <c r="T232" s="40">
        <f t="shared" si="170"/>
        <v>0</v>
      </c>
      <c r="U232" s="41">
        <f t="shared" si="170"/>
        <v>0</v>
      </c>
      <c r="V232" s="39">
        <f aca="true" t="shared" si="171" ref="V232:Y233">V230</f>
        <v>0</v>
      </c>
      <c r="W232" s="40">
        <f t="shared" si="171"/>
        <v>0</v>
      </c>
      <c r="X232" s="40">
        <f t="shared" si="171"/>
        <v>0</v>
      </c>
      <c r="Y232" s="41">
        <f t="shared" si="171"/>
        <v>0</v>
      </c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</row>
    <row r="233" spans="1:39" s="10" customFormat="1" ht="25.5" customHeight="1" thickBot="1">
      <c r="A233" s="346"/>
      <c r="B233" s="347"/>
      <c r="C233" s="348"/>
      <c r="D233" s="350"/>
      <c r="E233" s="345"/>
      <c r="F233" s="329"/>
      <c r="G233" s="330"/>
      <c r="H233" s="331"/>
      <c r="I233" s="147" t="s">
        <v>167</v>
      </c>
      <c r="J233" s="143">
        <f aca="true" t="shared" si="172" ref="J233:U233">J231</f>
        <v>2.896200185356812</v>
      </c>
      <c r="K233" s="85">
        <f t="shared" si="172"/>
        <v>2.896200185356812</v>
      </c>
      <c r="L233" s="85">
        <f t="shared" si="172"/>
        <v>0</v>
      </c>
      <c r="M233" s="144">
        <f t="shared" si="172"/>
        <v>0</v>
      </c>
      <c r="N233" s="169">
        <f t="shared" si="172"/>
        <v>5.792400370713624</v>
      </c>
      <c r="O233" s="141">
        <f t="shared" si="172"/>
        <v>5.792400370713624</v>
      </c>
      <c r="P233" s="141">
        <f t="shared" si="172"/>
        <v>0</v>
      </c>
      <c r="Q233" s="142">
        <f t="shared" si="172"/>
        <v>0</v>
      </c>
      <c r="R233" s="169">
        <f t="shared" si="172"/>
        <v>5.792400370713624</v>
      </c>
      <c r="S233" s="141">
        <f t="shared" si="172"/>
        <v>5.792400370713624</v>
      </c>
      <c r="T233" s="141">
        <f t="shared" si="172"/>
        <v>0</v>
      </c>
      <c r="U233" s="142">
        <f t="shared" si="172"/>
        <v>0</v>
      </c>
      <c r="V233" s="169">
        <f t="shared" si="171"/>
        <v>0</v>
      </c>
      <c r="W233" s="141">
        <f t="shared" si="171"/>
        <v>0</v>
      </c>
      <c r="X233" s="141">
        <f t="shared" si="171"/>
        <v>0</v>
      </c>
      <c r="Y233" s="142">
        <f t="shared" si="171"/>
        <v>0</v>
      </c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</row>
    <row r="234" spans="1:39" s="10" customFormat="1" ht="13.5" customHeight="1">
      <c r="A234" s="346">
        <v>5</v>
      </c>
      <c r="B234" s="347">
        <v>1</v>
      </c>
      <c r="C234" s="348">
        <v>4</v>
      </c>
      <c r="D234" s="350" t="s">
        <v>123</v>
      </c>
      <c r="E234" s="345">
        <v>20</v>
      </c>
      <c r="F234" s="332" t="s">
        <v>59</v>
      </c>
      <c r="G234" s="332" t="s">
        <v>96</v>
      </c>
      <c r="H234" s="367" t="s">
        <v>50</v>
      </c>
      <c r="I234" s="134" t="s">
        <v>166</v>
      </c>
      <c r="J234" s="240">
        <v>9.5</v>
      </c>
      <c r="K234" s="241"/>
      <c r="L234" s="241"/>
      <c r="M234" s="241">
        <v>9.5</v>
      </c>
      <c r="N234" s="52"/>
      <c r="O234" s="53"/>
      <c r="P234" s="53"/>
      <c r="Q234" s="54"/>
      <c r="R234" s="52"/>
      <c r="S234" s="53"/>
      <c r="T234" s="53"/>
      <c r="U234" s="54"/>
      <c r="V234" s="52"/>
      <c r="W234" s="53"/>
      <c r="X234" s="53"/>
      <c r="Y234" s="54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</row>
    <row r="235" spans="1:39" s="10" customFormat="1" ht="13.5" customHeight="1">
      <c r="A235" s="346"/>
      <c r="B235" s="347"/>
      <c r="C235" s="348"/>
      <c r="D235" s="350"/>
      <c r="E235" s="345"/>
      <c r="F235" s="348"/>
      <c r="G235" s="348"/>
      <c r="H235" s="368"/>
      <c r="I235" s="160" t="s">
        <v>167</v>
      </c>
      <c r="J235" s="258">
        <f>J234/3.4528</f>
        <v>2.751390176088971</v>
      </c>
      <c r="K235" s="244">
        <f>K234/3.4528</f>
        <v>0</v>
      </c>
      <c r="L235" s="244">
        <f>L234/3.4528</f>
        <v>0</v>
      </c>
      <c r="M235" s="259">
        <f>M234/3.4528</f>
        <v>2.751390176088971</v>
      </c>
      <c r="N235" s="97">
        <f aca="true" t="shared" si="173" ref="N235:U235">N234/3.4528</f>
        <v>0</v>
      </c>
      <c r="O235" s="102">
        <f t="shared" si="173"/>
        <v>0</v>
      </c>
      <c r="P235" s="102">
        <f t="shared" si="173"/>
        <v>0</v>
      </c>
      <c r="Q235" s="131">
        <f t="shared" si="173"/>
        <v>0</v>
      </c>
      <c r="R235" s="97">
        <f t="shared" si="173"/>
        <v>0</v>
      </c>
      <c r="S235" s="102">
        <f t="shared" si="173"/>
        <v>0</v>
      </c>
      <c r="T235" s="102">
        <f t="shared" si="173"/>
        <v>0</v>
      </c>
      <c r="U235" s="131">
        <f t="shared" si="173"/>
        <v>0</v>
      </c>
      <c r="V235" s="97">
        <f>V234/3.4528</f>
        <v>0</v>
      </c>
      <c r="W235" s="102">
        <f>W234/3.4528</f>
        <v>0</v>
      </c>
      <c r="X235" s="102">
        <f>X234/3.4528</f>
        <v>0</v>
      </c>
      <c r="Y235" s="131">
        <f>Y234/3.4528</f>
        <v>0</v>
      </c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</row>
    <row r="236" spans="1:39" s="10" customFormat="1" ht="13.5" customHeight="1">
      <c r="A236" s="346"/>
      <c r="B236" s="347"/>
      <c r="C236" s="348"/>
      <c r="D236" s="350"/>
      <c r="E236" s="345"/>
      <c r="F236" s="348"/>
      <c r="G236" s="348"/>
      <c r="H236" s="368" t="s">
        <v>49</v>
      </c>
      <c r="I236" s="135" t="s">
        <v>166</v>
      </c>
      <c r="J236" s="168">
        <v>109.3</v>
      </c>
      <c r="K236" s="92"/>
      <c r="L236" s="92"/>
      <c r="M236" s="92">
        <v>109.3</v>
      </c>
      <c r="N236" s="37"/>
      <c r="O236" s="12"/>
      <c r="P236" s="12"/>
      <c r="Q236" s="13"/>
      <c r="R236" s="37"/>
      <c r="S236" s="12"/>
      <c r="T236" s="12"/>
      <c r="U236" s="13"/>
      <c r="V236" s="37"/>
      <c r="W236" s="12"/>
      <c r="X236" s="12"/>
      <c r="Y236" s="13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</row>
    <row r="237" spans="1:39" s="10" customFormat="1" ht="13.5" customHeight="1">
      <c r="A237" s="346"/>
      <c r="B237" s="347"/>
      <c r="C237" s="348"/>
      <c r="D237" s="350"/>
      <c r="E237" s="345"/>
      <c r="F237" s="348"/>
      <c r="G237" s="348"/>
      <c r="H237" s="368"/>
      <c r="I237" s="160" t="s">
        <v>167</v>
      </c>
      <c r="J237" s="255">
        <f>J236/3.4528</f>
        <v>31.655468025949954</v>
      </c>
      <c r="K237" s="92">
        <f>K236/3.4528</f>
        <v>0</v>
      </c>
      <c r="L237" s="92">
        <f>L236/3.4528</f>
        <v>0</v>
      </c>
      <c r="M237" s="256">
        <f>M236/3.4528</f>
        <v>31.655468025949954</v>
      </c>
      <c r="N237" s="97">
        <f aca="true" t="shared" si="174" ref="N237:U237">N236/3.4528</f>
        <v>0</v>
      </c>
      <c r="O237" s="102">
        <f t="shared" si="174"/>
        <v>0</v>
      </c>
      <c r="P237" s="102">
        <f t="shared" si="174"/>
        <v>0</v>
      </c>
      <c r="Q237" s="131">
        <f t="shared" si="174"/>
        <v>0</v>
      </c>
      <c r="R237" s="97">
        <f t="shared" si="174"/>
        <v>0</v>
      </c>
      <c r="S237" s="102">
        <f t="shared" si="174"/>
        <v>0</v>
      </c>
      <c r="T237" s="102">
        <f t="shared" si="174"/>
        <v>0</v>
      </c>
      <c r="U237" s="131">
        <f t="shared" si="174"/>
        <v>0</v>
      </c>
      <c r="V237" s="97">
        <f>V236/3.4528</f>
        <v>0</v>
      </c>
      <c r="W237" s="102">
        <f>W236/3.4528</f>
        <v>0</v>
      </c>
      <c r="X237" s="102">
        <f>X236/3.4528</f>
        <v>0</v>
      </c>
      <c r="Y237" s="131">
        <f>Y236/3.4528</f>
        <v>0</v>
      </c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</row>
    <row r="238" spans="1:39" s="10" customFormat="1" ht="13.5" customHeight="1">
      <c r="A238" s="346"/>
      <c r="B238" s="347"/>
      <c r="C238" s="348"/>
      <c r="D238" s="350"/>
      <c r="E238" s="345"/>
      <c r="F238" s="348"/>
      <c r="G238" s="348"/>
      <c r="H238" s="368" t="s">
        <v>72</v>
      </c>
      <c r="I238" s="135" t="s">
        <v>166</v>
      </c>
      <c r="J238" s="168">
        <v>9.6</v>
      </c>
      <c r="K238" s="92"/>
      <c r="L238" s="92"/>
      <c r="M238" s="92">
        <v>9.6</v>
      </c>
      <c r="N238" s="37"/>
      <c r="O238" s="12"/>
      <c r="P238" s="12"/>
      <c r="Q238" s="13"/>
      <c r="R238" s="37"/>
      <c r="S238" s="12"/>
      <c r="T238" s="12"/>
      <c r="U238" s="13"/>
      <c r="V238" s="37"/>
      <c r="W238" s="12"/>
      <c r="X238" s="12"/>
      <c r="Y238" s="13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</row>
    <row r="239" spans="1:39" s="10" customFormat="1" ht="13.5" customHeight="1" thickBot="1">
      <c r="A239" s="346"/>
      <c r="B239" s="347"/>
      <c r="C239" s="348"/>
      <c r="D239" s="350"/>
      <c r="E239" s="345"/>
      <c r="F239" s="315"/>
      <c r="G239" s="315"/>
      <c r="H239" s="317"/>
      <c r="I239" s="161" t="s">
        <v>167</v>
      </c>
      <c r="J239" s="246">
        <f>J238/3.4528</f>
        <v>2.7803521779425395</v>
      </c>
      <c r="K239" s="239">
        <f>K238/3.4528</f>
        <v>0</v>
      </c>
      <c r="L239" s="239">
        <f>L238/3.4528</f>
        <v>0</v>
      </c>
      <c r="M239" s="247">
        <f>M238/3.4528</f>
        <v>2.7803521779425395</v>
      </c>
      <c r="N239" s="166">
        <f aca="true" t="shared" si="175" ref="N239:U239">N238/3.4528</f>
        <v>0</v>
      </c>
      <c r="O239" s="162">
        <f t="shared" si="175"/>
        <v>0</v>
      </c>
      <c r="P239" s="162">
        <f t="shared" si="175"/>
        <v>0</v>
      </c>
      <c r="Q239" s="163">
        <f t="shared" si="175"/>
        <v>0</v>
      </c>
      <c r="R239" s="166">
        <f t="shared" si="175"/>
        <v>0</v>
      </c>
      <c r="S239" s="162">
        <f t="shared" si="175"/>
        <v>0</v>
      </c>
      <c r="T239" s="162">
        <f t="shared" si="175"/>
        <v>0</v>
      </c>
      <c r="U239" s="163">
        <f t="shared" si="175"/>
        <v>0</v>
      </c>
      <c r="V239" s="166">
        <f>V238/3.4528</f>
        <v>0</v>
      </c>
      <c r="W239" s="162">
        <f>W238/3.4528</f>
        <v>0</v>
      </c>
      <c r="X239" s="162">
        <f>X238/3.4528</f>
        <v>0</v>
      </c>
      <c r="Y239" s="163">
        <f>Y238/3.4528</f>
        <v>0</v>
      </c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</row>
    <row r="240" spans="1:39" s="10" customFormat="1" ht="21.75" customHeight="1" thickBot="1">
      <c r="A240" s="346"/>
      <c r="B240" s="347"/>
      <c r="C240" s="348"/>
      <c r="D240" s="350"/>
      <c r="E240" s="345"/>
      <c r="F240" s="326" t="s">
        <v>19</v>
      </c>
      <c r="G240" s="327"/>
      <c r="H240" s="328"/>
      <c r="I240" s="146" t="s">
        <v>166</v>
      </c>
      <c r="J240" s="65">
        <f aca="true" t="shared" si="176" ref="J240:U240">SUM(J234,J236,J238)</f>
        <v>128.4</v>
      </c>
      <c r="K240" s="66">
        <f t="shared" si="176"/>
        <v>0</v>
      </c>
      <c r="L240" s="66">
        <f t="shared" si="176"/>
        <v>0</v>
      </c>
      <c r="M240" s="66">
        <f t="shared" si="176"/>
        <v>128.4</v>
      </c>
      <c r="N240" s="39">
        <f t="shared" si="176"/>
        <v>0</v>
      </c>
      <c r="O240" s="40">
        <f t="shared" si="176"/>
        <v>0</v>
      </c>
      <c r="P240" s="40">
        <f t="shared" si="176"/>
        <v>0</v>
      </c>
      <c r="Q240" s="41">
        <f t="shared" si="176"/>
        <v>0</v>
      </c>
      <c r="R240" s="39">
        <f t="shared" si="176"/>
        <v>0</v>
      </c>
      <c r="S240" s="40">
        <f t="shared" si="176"/>
        <v>0</v>
      </c>
      <c r="T240" s="40">
        <f t="shared" si="176"/>
        <v>0</v>
      </c>
      <c r="U240" s="41">
        <f t="shared" si="176"/>
        <v>0</v>
      </c>
      <c r="V240" s="39">
        <f aca="true" t="shared" si="177" ref="V240:Y241">SUM(V234,V236,V238)</f>
        <v>0</v>
      </c>
      <c r="W240" s="40">
        <f t="shared" si="177"/>
        <v>0</v>
      </c>
      <c r="X240" s="40">
        <f t="shared" si="177"/>
        <v>0</v>
      </c>
      <c r="Y240" s="41">
        <f t="shared" si="177"/>
        <v>0</v>
      </c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</row>
    <row r="241" spans="1:39" s="10" customFormat="1" ht="21.75" customHeight="1" thickBot="1">
      <c r="A241" s="346"/>
      <c r="B241" s="347"/>
      <c r="C241" s="348"/>
      <c r="D241" s="350"/>
      <c r="E241" s="345"/>
      <c r="F241" s="329"/>
      <c r="G241" s="330"/>
      <c r="H241" s="331"/>
      <c r="I241" s="147" t="s">
        <v>167</v>
      </c>
      <c r="J241" s="90">
        <f aca="true" t="shared" si="178" ref="J241:U241">SUM(J235,J237,J239)</f>
        <v>37.187210379981465</v>
      </c>
      <c r="K241" s="85">
        <f t="shared" si="178"/>
        <v>0</v>
      </c>
      <c r="L241" s="85">
        <f t="shared" si="178"/>
        <v>0</v>
      </c>
      <c r="M241" s="85">
        <f t="shared" si="178"/>
        <v>37.187210379981465</v>
      </c>
      <c r="N241" s="169">
        <f t="shared" si="178"/>
        <v>0</v>
      </c>
      <c r="O241" s="141">
        <f t="shared" si="178"/>
        <v>0</v>
      </c>
      <c r="P241" s="141">
        <f t="shared" si="178"/>
        <v>0</v>
      </c>
      <c r="Q241" s="142">
        <f t="shared" si="178"/>
        <v>0</v>
      </c>
      <c r="R241" s="169">
        <f t="shared" si="178"/>
        <v>0</v>
      </c>
      <c r="S241" s="141">
        <f t="shared" si="178"/>
        <v>0</v>
      </c>
      <c r="T241" s="141">
        <f t="shared" si="178"/>
        <v>0</v>
      </c>
      <c r="U241" s="142">
        <f t="shared" si="178"/>
        <v>0</v>
      </c>
      <c r="V241" s="169">
        <f t="shared" si="177"/>
        <v>0</v>
      </c>
      <c r="W241" s="141">
        <f t="shared" si="177"/>
        <v>0</v>
      </c>
      <c r="X241" s="141">
        <f t="shared" si="177"/>
        <v>0</v>
      </c>
      <c r="Y241" s="142">
        <f t="shared" si="177"/>
        <v>0</v>
      </c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</row>
    <row r="242" spans="1:25" ht="18" customHeight="1">
      <c r="A242" s="346">
        <v>5</v>
      </c>
      <c r="B242" s="347">
        <v>1</v>
      </c>
      <c r="C242" s="348">
        <v>5</v>
      </c>
      <c r="D242" s="350" t="s">
        <v>65</v>
      </c>
      <c r="E242" s="345">
        <v>12</v>
      </c>
      <c r="F242" s="332" t="s">
        <v>59</v>
      </c>
      <c r="G242" s="332" t="s">
        <v>99</v>
      </c>
      <c r="H242" s="367" t="s">
        <v>17</v>
      </c>
      <c r="I242" s="134" t="s">
        <v>166</v>
      </c>
      <c r="J242" s="281">
        <f>K242+M242</f>
        <v>16.2</v>
      </c>
      <c r="K242" s="282">
        <v>6.2</v>
      </c>
      <c r="L242" s="282"/>
      <c r="M242" s="283">
        <v>10</v>
      </c>
      <c r="N242" s="56"/>
      <c r="O242" s="53"/>
      <c r="P242" s="53"/>
      <c r="Q242" s="95"/>
      <c r="R242" s="56"/>
      <c r="S242" s="53"/>
      <c r="T242" s="53"/>
      <c r="U242" s="95"/>
      <c r="V242" s="56"/>
      <c r="W242" s="53"/>
      <c r="X242" s="53"/>
      <c r="Y242" s="95"/>
    </row>
    <row r="243" spans="1:25" ht="18" customHeight="1">
      <c r="A243" s="346"/>
      <c r="B243" s="347"/>
      <c r="C243" s="348"/>
      <c r="D243" s="350"/>
      <c r="E243" s="345"/>
      <c r="F243" s="348"/>
      <c r="G243" s="348"/>
      <c r="H243" s="368"/>
      <c r="I243" s="160" t="s">
        <v>167</v>
      </c>
      <c r="J243" s="284">
        <f aca="true" t="shared" si="179" ref="J243:U243">J242/3.4528</f>
        <v>4.691844300278035</v>
      </c>
      <c r="K243" s="285">
        <f t="shared" si="179"/>
        <v>1.7956441149212234</v>
      </c>
      <c r="L243" s="285">
        <f t="shared" si="179"/>
        <v>0</v>
      </c>
      <c r="M243" s="286">
        <f t="shared" si="179"/>
        <v>2.896200185356812</v>
      </c>
      <c r="N243" s="97">
        <f t="shared" si="179"/>
        <v>0</v>
      </c>
      <c r="O243" s="102">
        <f t="shared" si="179"/>
        <v>0</v>
      </c>
      <c r="P243" s="102">
        <f t="shared" si="179"/>
        <v>0</v>
      </c>
      <c r="Q243" s="131">
        <f t="shared" si="179"/>
        <v>0</v>
      </c>
      <c r="R243" s="97">
        <f t="shared" si="179"/>
        <v>0</v>
      </c>
      <c r="S243" s="102">
        <f t="shared" si="179"/>
        <v>0</v>
      </c>
      <c r="T243" s="102">
        <f t="shared" si="179"/>
        <v>0</v>
      </c>
      <c r="U243" s="131">
        <f t="shared" si="179"/>
        <v>0</v>
      </c>
      <c r="V243" s="97">
        <f>V242/3.4528</f>
        <v>0</v>
      </c>
      <c r="W243" s="102">
        <f>W242/3.4528</f>
        <v>0</v>
      </c>
      <c r="X243" s="102">
        <f>X242/3.4528</f>
        <v>0</v>
      </c>
      <c r="Y243" s="131">
        <f>Y242/3.4528</f>
        <v>0</v>
      </c>
    </row>
    <row r="244" spans="1:25" ht="18" customHeight="1">
      <c r="A244" s="346"/>
      <c r="B244" s="347"/>
      <c r="C244" s="348"/>
      <c r="D244" s="350"/>
      <c r="E244" s="345"/>
      <c r="F244" s="348"/>
      <c r="G244" s="348"/>
      <c r="H244" s="368" t="s">
        <v>72</v>
      </c>
      <c r="I244" s="135" t="s">
        <v>166</v>
      </c>
      <c r="J244" s="287">
        <f>SUM(K244,M244)</f>
        <v>8.1</v>
      </c>
      <c r="K244" s="288">
        <v>1.9</v>
      </c>
      <c r="L244" s="288"/>
      <c r="M244" s="289">
        <v>6.2</v>
      </c>
      <c r="N244" s="172"/>
      <c r="O244" s="12"/>
      <c r="P244" s="12"/>
      <c r="Q244" s="171"/>
      <c r="R244" s="172"/>
      <c r="S244" s="12"/>
      <c r="T244" s="12"/>
      <c r="U244" s="171"/>
      <c r="V244" s="172"/>
      <c r="W244" s="12"/>
      <c r="X244" s="12"/>
      <c r="Y244" s="171"/>
    </row>
    <row r="245" spans="1:25" ht="18" customHeight="1">
      <c r="A245" s="346"/>
      <c r="B245" s="347"/>
      <c r="C245" s="348"/>
      <c r="D245" s="350"/>
      <c r="E245" s="345"/>
      <c r="F245" s="348"/>
      <c r="G245" s="348"/>
      <c r="H245" s="368"/>
      <c r="I245" s="160" t="s">
        <v>167</v>
      </c>
      <c r="J245" s="255">
        <f aca="true" t="shared" si="180" ref="J245:U245">J244/3.4528</f>
        <v>2.3459221501390175</v>
      </c>
      <c r="K245" s="92">
        <f t="shared" si="180"/>
        <v>0.5502780352177943</v>
      </c>
      <c r="L245" s="92">
        <f t="shared" si="180"/>
        <v>0</v>
      </c>
      <c r="M245" s="256">
        <f t="shared" si="180"/>
        <v>1.7956441149212234</v>
      </c>
      <c r="N245" s="97">
        <f t="shared" si="180"/>
        <v>0</v>
      </c>
      <c r="O245" s="102">
        <f t="shared" si="180"/>
        <v>0</v>
      </c>
      <c r="P245" s="102">
        <f t="shared" si="180"/>
        <v>0</v>
      </c>
      <c r="Q245" s="131">
        <f t="shared" si="180"/>
        <v>0</v>
      </c>
      <c r="R245" s="97">
        <f t="shared" si="180"/>
        <v>0</v>
      </c>
      <c r="S245" s="102">
        <f t="shared" si="180"/>
        <v>0</v>
      </c>
      <c r="T245" s="102">
        <f t="shared" si="180"/>
        <v>0</v>
      </c>
      <c r="U245" s="131">
        <f t="shared" si="180"/>
        <v>0</v>
      </c>
      <c r="V245" s="97">
        <f>V244/3.4528</f>
        <v>0</v>
      </c>
      <c r="W245" s="102">
        <f>W244/3.4528</f>
        <v>0</v>
      </c>
      <c r="X245" s="102">
        <f>X244/3.4528</f>
        <v>0</v>
      </c>
      <c r="Y245" s="131">
        <f>Y244/3.4528</f>
        <v>0</v>
      </c>
    </row>
    <row r="246" spans="1:25" ht="18" customHeight="1">
      <c r="A246" s="346"/>
      <c r="B246" s="347"/>
      <c r="C246" s="348"/>
      <c r="D246" s="350"/>
      <c r="E246" s="345"/>
      <c r="F246" s="348"/>
      <c r="G246" s="348"/>
      <c r="H246" s="368" t="s">
        <v>49</v>
      </c>
      <c r="I246" s="135" t="s">
        <v>166</v>
      </c>
      <c r="J246" s="287">
        <f>SUM(K246,M246)</f>
        <v>53.7</v>
      </c>
      <c r="K246" s="288">
        <v>24</v>
      </c>
      <c r="L246" s="288"/>
      <c r="M246" s="289">
        <v>29.7</v>
      </c>
      <c r="N246" s="172"/>
      <c r="O246" s="12"/>
      <c r="P246" s="12"/>
      <c r="Q246" s="171"/>
      <c r="R246" s="172"/>
      <c r="S246" s="12"/>
      <c r="T246" s="12"/>
      <c r="U246" s="171"/>
      <c r="V246" s="172"/>
      <c r="W246" s="12"/>
      <c r="X246" s="12"/>
      <c r="Y246" s="171"/>
    </row>
    <row r="247" spans="1:25" ht="18" customHeight="1" thickBot="1">
      <c r="A247" s="346"/>
      <c r="B247" s="347"/>
      <c r="C247" s="348"/>
      <c r="D247" s="350"/>
      <c r="E247" s="345"/>
      <c r="F247" s="315"/>
      <c r="G247" s="315"/>
      <c r="H247" s="317"/>
      <c r="I247" s="161" t="s">
        <v>167</v>
      </c>
      <c r="J247" s="246">
        <f aca="true" t="shared" si="181" ref="J247:U247">J246/3.4528</f>
        <v>15.55259499536608</v>
      </c>
      <c r="K247" s="239">
        <f t="shared" si="181"/>
        <v>6.950880444856349</v>
      </c>
      <c r="L247" s="239">
        <f t="shared" si="181"/>
        <v>0</v>
      </c>
      <c r="M247" s="247">
        <f t="shared" si="181"/>
        <v>8.601714550509731</v>
      </c>
      <c r="N247" s="166">
        <f t="shared" si="181"/>
        <v>0</v>
      </c>
      <c r="O247" s="162">
        <f t="shared" si="181"/>
        <v>0</v>
      </c>
      <c r="P247" s="162">
        <f t="shared" si="181"/>
        <v>0</v>
      </c>
      <c r="Q247" s="163">
        <f t="shared" si="181"/>
        <v>0</v>
      </c>
      <c r="R247" s="166">
        <f t="shared" si="181"/>
        <v>0</v>
      </c>
      <c r="S247" s="162">
        <f t="shared" si="181"/>
        <v>0</v>
      </c>
      <c r="T247" s="162">
        <f t="shared" si="181"/>
        <v>0</v>
      </c>
      <c r="U247" s="163">
        <f t="shared" si="181"/>
        <v>0</v>
      </c>
      <c r="V247" s="166">
        <f>V246/3.4528</f>
        <v>0</v>
      </c>
      <c r="W247" s="162">
        <f>W246/3.4528</f>
        <v>0</v>
      </c>
      <c r="X247" s="162">
        <f>X246/3.4528</f>
        <v>0</v>
      </c>
      <c r="Y247" s="163">
        <f>Y246/3.4528</f>
        <v>0</v>
      </c>
    </row>
    <row r="248" spans="1:25" ht="18" customHeight="1" thickBot="1">
      <c r="A248" s="346"/>
      <c r="B248" s="347"/>
      <c r="C248" s="348"/>
      <c r="D248" s="350"/>
      <c r="E248" s="345"/>
      <c r="F248" s="326" t="s">
        <v>19</v>
      </c>
      <c r="G248" s="327"/>
      <c r="H248" s="328"/>
      <c r="I248" s="146" t="s">
        <v>166</v>
      </c>
      <c r="J248" s="65">
        <f aca="true" t="shared" si="182" ref="J248:U248">SUM(J242,J244,J246)</f>
        <v>78</v>
      </c>
      <c r="K248" s="66">
        <f t="shared" si="182"/>
        <v>32.1</v>
      </c>
      <c r="L248" s="66">
        <f t="shared" si="182"/>
        <v>0</v>
      </c>
      <c r="M248" s="66">
        <f t="shared" si="182"/>
        <v>45.9</v>
      </c>
      <c r="N248" s="39">
        <f t="shared" si="182"/>
        <v>0</v>
      </c>
      <c r="O248" s="40">
        <f t="shared" si="182"/>
        <v>0</v>
      </c>
      <c r="P248" s="40">
        <f t="shared" si="182"/>
        <v>0</v>
      </c>
      <c r="Q248" s="41">
        <f t="shared" si="182"/>
        <v>0</v>
      </c>
      <c r="R248" s="39">
        <f t="shared" si="182"/>
        <v>0</v>
      </c>
      <c r="S248" s="40">
        <f t="shared" si="182"/>
        <v>0</v>
      </c>
      <c r="T248" s="40">
        <f t="shared" si="182"/>
        <v>0</v>
      </c>
      <c r="U248" s="41">
        <f t="shared" si="182"/>
        <v>0</v>
      </c>
      <c r="V248" s="39">
        <f aca="true" t="shared" si="183" ref="V248:Y249">SUM(V242,V244,V246)</f>
        <v>0</v>
      </c>
      <c r="W248" s="40">
        <f t="shared" si="183"/>
        <v>0</v>
      </c>
      <c r="X248" s="40">
        <f t="shared" si="183"/>
        <v>0</v>
      </c>
      <c r="Y248" s="41">
        <f t="shared" si="183"/>
        <v>0</v>
      </c>
    </row>
    <row r="249" spans="1:25" ht="18" customHeight="1" thickBot="1">
      <c r="A249" s="346"/>
      <c r="B249" s="347"/>
      <c r="C249" s="348"/>
      <c r="D249" s="350"/>
      <c r="E249" s="345"/>
      <c r="F249" s="329"/>
      <c r="G249" s="330"/>
      <c r="H249" s="331"/>
      <c r="I249" s="147" t="s">
        <v>167</v>
      </c>
      <c r="J249" s="90">
        <f aca="true" t="shared" si="184" ref="J249:U249">SUM(J243,J245,J247)</f>
        <v>22.59036144578313</v>
      </c>
      <c r="K249" s="85">
        <f t="shared" si="184"/>
        <v>9.296802594995366</v>
      </c>
      <c r="L249" s="85">
        <f t="shared" si="184"/>
        <v>0</v>
      </c>
      <c r="M249" s="85">
        <f t="shared" si="184"/>
        <v>13.293558850787766</v>
      </c>
      <c r="N249" s="169">
        <f t="shared" si="184"/>
        <v>0</v>
      </c>
      <c r="O249" s="141">
        <f t="shared" si="184"/>
        <v>0</v>
      </c>
      <c r="P249" s="141">
        <f t="shared" si="184"/>
        <v>0</v>
      </c>
      <c r="Q249" s="142">
        <f t="shared" si="184"/>
        <v>0</v>
      </c>
      <c r="R249" s="169">
        <f t="shared" si="184"/>
        <v>0</v>
      </c>
      <c r="S249" s="141">
        <f t="shared" si="184"/>
        <v>0</v>
      </c>
      <c r="T249" s="141">
        <f t="shared" si="184"/>
        <v>0</v>
      </c>
      <c r="U249" s="142">
        <f t="shared" si="184"/>
        <v>0</v>
      </c>
      <c r="V249" s="169">
        <f t="shared" si="183"/>
        <v>0</v>
      </c>
      <c r="W249" s="141">
        <f t="shared" si="183"/>
        <v>0</v>
      </c>
      <c r="X249" s="141">
        <f t="shared" si="183"/>
        <v>0</v>
      </c>
      <c r="Y249" s="142">
        <f t="shared" si="183"/>
        <v>0</v>
      </c>
    </row>
    <row r="250" spans="1:25" ht="20.25" customHeight="1">
      <c r="A250" s="346">
        <v>5</v>
      </c>
      <c r="B250" s="347">
        <v>1</v>
      </c>
      <c r="C250" s="348">
        <v>6</v>
      </c>
      <c r="D250" s="350" t="s">
        <v>112</v>
      </c>
      <c r="E250" s="345">
        <v>33</v>
      </c>
      <c r="F250" s="332" t="s">
        <v>59</v>
      </c>
      <c r="G250" s="322" t="s">
        <v>143</v>
      </c>
      <c r="H250" s="324" t="s">
        <v>17</v>
      </c>
      <c r="I250" s="139" t="s">
        <v>166</v>
      </c>
      <c r="J250" s="275">
        <v>5</v>
      </c>
      <c r="K250" s="241">
        <v>5</v>
      </c>
      <c r="L250" s="241"/>
      <c r="M250" s="276"/>
      <c r="N250" s="56"/>
      <c r="O250" s="53"/>
      <c r="P250" s="53"/>
      <c r="Q250" s="95"/>
      <c r="R250" s="56"/>
      <c r="S250" s="53"/>
      <c r="T250" s="53"/>
      <c r="U250" s="95"/>
      <c r="V250" s="56"/>
      <c r="W250" s="53"/>
      <c r="X250" s="53"/>
      <c r="Y250" s="95"/>
    </row>
    <row r="251" spans="1:25" ht="20.25" customHeight="1" thickBot="1">
      <c r="A251" s="346"/>
      <c r="B251" s="347"/>
      <c r="C251" s="348"/>
      <c r="D251" s="350"/>
      <c r="E251" s="345"/>
      <c r="F251" s="315"/>
      <c r="G251" s="323"/>
      <c r="H251" s="325"/>
      <c r="I251" s="161" t="s">
        <v>167</v>
      </c>
      <c r="J251" s="251">
        <f aca="true" t="shared" si="185" ref="J251:U251">J250/3.4528</f>
        <v>1.448100092678406</v>
      </c>
      <c r="K251" s="252">
        <f t="shared" si="185"/>
        <v>1.448100092678406</v>
      </c>
      <c r="L251" s="252">
        <f t="shared" si="185"/>
        <v>0</v>
      </c>
      <c r="M251" s="253">
        <f t="shared" si="185"/>
        <v>0</v>
      </c>
      <c r="N251" s="166">
        <f t="shared" si="185"/>
        <v>0</v>
      </c>
      <c r="O251" s="162">
        <f t="shared" si="185"/>
        <v>0</v>
      </c>
      <c r="P251" s="162">
        <f t="shared" si="185"/>
        <v>0</v>
      </c>
      <c r="Q251" s="163">
        <f t="shared" si="185"/>
        <v>0</v>
      </c>
      <c r="R251" s="166">
        <f t="shared" si="185"/>
        <v>0</v>
      </c>
      <c r="S251" s="162">
        <f t="shared" si="185"/>
        <v>0</v>
      </c>
      <c r="T251" s="162">
        <f t="shared" si="185"/>
        <v>0</v>
      </c>
      <c r="U251" s="163">
        <f t="shared" si="185"/>
        <v>0</v>
      </c>
      <c r="V251" s="166">
        <f>V250/3.4528</f>
        <v>0</v>
      </c>
      <c r="W251" s="162">
        <f>W250/3.4528</f>
        <v>0</v>
      </c>
      <c r="X251" s="162">
        <f>X250/3.4528</f>
        <v>0</v>
      </c>
      <c r="Y251" s="163">
        <f>Y250/3.4528</f>
        <v>0</v>
      </c>
    </row>
    <row r="252" spans="1:25" ht="20.25" customHeight="1" thickBot="1">
      <c r="A252" s="346"/>
      <c r="B252" s="347"/>
      <c r="C252" s="348"/>
      <c r="D252" s="350"/>
      <c r="E252" s="345"/>
      <c r="F252" s="326" t="s">
        <v>19</v>
      </c>
      <c r="G252" s="327"/>
      <c r="H252" s="328"/>
      <c r="I252" s="146" t="s">
        <v>166</v>
      </c>
      <c r="J252" s="81">
        <f aca="true" t="shared" si="186" ref="J252:U252">J250</f>
        <v>5</v>
      </c>
      <c r="K252" s="66">
        <f t="shared" si="186"/>
        <v>5</v>
      </c>
      <c r="L252" s="66">
        <f t="shared" si="186"/>
        <v>0</v>
      </c>
      <c r="M252" s="80">
        <f t="shared" si="186"/>
        <v>0</v>
      </c>
      <c r="N252" s="39">
        <f t="shared" si="186"/>
        <v>0</v>
      </c>
      <c r="O252" s="40">
        <f t="shared" si="186"/>
        <v>0</v>
      </c>
      <c r="P252" s="40">
        <f t="shared" si="186"/>
        <v>0</v>
      </c>
      <c r="Q252" s="41">
        <f t="shared" si="186"/>
        <v>0</v>
      </c>
      <c r="R252" s="39">
        <f t="shared" si="186"/>
        <v>0</v>
      </c>
      <c r="S252" s="40">
        <f t="shared" si="186"/>
        <v>0</v>
      </c>
      <c r="T252" s="40">
        <f t="shared" si="186"/>
        <v>0</v>
      </c>
      <c r="U252" s="41">
        <f t="shared" si="186"/>
        <v>0</v>
      </c>
      <c r="V252" s="39">
        <f aca="true" t="shared" si="187" ref="V252:Y253">V250</f>
        <v>0</v>
      </c>
      <c r="W252" s="40">
        <f t="shared" si="187"/>
        <v>0</v>
      </c>
      <c r="X252" s="40">
        <f t="shared" si="187"/>
        <v>0</v>
      </c>
      <c r="Y252" s="41">
        <f t="shared" si="187"/>
        <v>0</v>
      </c>
    </row>
    <row r="253" spans="1:25" ht="20.25" customHeight="1" thickBot="1">
      <c r="A253" s="346"/>
      <c r="B253" s="347"/>
      <c r="C253" s="348"/>
      <c r="D253" s="350"/>
      <c r="E253" s="345"/>
      <c r="F253" s="329"/>
      <c r="G253" s="330"/>
      <c r="H253" s="331"/>
      <c r="I253" s="147" t="s">
        <v>167</v>
      </c>
      <c r="J253" s="143">
        <f aca="true" t="shared" si="188" ref="J253:U253">J251</f>
        <v>1.448100092678406</v>
      </c>
      <c r="K253" s="85">
        <f t="shared" si="188"/>
        <v>1.448100092678406</v>
      </c>
      <c r="L253" s="85">
        <f t="shared" si="188"/>
        <v>0</v>
      </c>
      <c r="M253" s="144">
        <f t="shared" si="188"/>
        <v>0</v>
      </c>
      <c r="N253" s="169">
        <f t="shared" si="188"/>
        <v>0</v>
      </c>
      <c r="O253" s="141">
        <f t="shared" si="188"/>
        <v>0</v>
      </c>
      <c r="P253" s="141">
        <f t="shared" si="188"/>
        <v>0</v>
      </c>
      <c r="Q253" s="142">
        <f t="shared" si="188"/>
        <v>0</v>
      </c>
      <c r="R253" s="169">
        <f t="shared" si="188"/>
        <v>0</v>
      </c>
      <c r="S253" s="141">
        <f t="shared" si="188"/>
        <v>0</v>
      </c>
      <c r="T253" s="141">
        <f t="shared" si="188"/>
        <v>0</v>
      </c>
      <c r="U253" s="142">
        <f t="shared" si="188"/>
        <v>0</v>
      </c>
      <c r="V253" s="169">
        <f t="shared" si="187"/>
        <v>0</v>
      </c>
      <c r="W253" s="141">
        <f t="shared" si="187"/>
        <v>0</v>
      </c>
      <c r="X253" s="141">
        <f t="shared" si="187"/>
        <v>0</v>
      </c>
      <c r="Y253" s="142">
        <f t="shared" si="187"/>
        <v>0</v>
      </c>
    </row>
    <row r="254" spans="1:25" ht="14.25" customHeight="1">
      <c r="A254" s="450">
        <v>5</v>
      </c>
      <c r="B254" s="347">
        <v>1</v>
      </c>
      <c r="C254" s="348">
        <v>7</v>
      </c>
      <c r="D254" s="350" t="s">
        <v>125</v>
      </c>
      <c r="E254" s="345">
        <v>10</v>
      </c>
      <c r="F254" s="332" t="s">
        <v>59</v>
      </c>
      <c r="G254" s="322" t="s">
        <v>137</v>
      </c>
      <c r="H254" s="324" t="s">
        <v>17</v>
      </c>
      <c r="I254" s="139" t="s">
        <v>166</v>
      </c>
      <c r="J254" s="240">
        <v>1.7</v>
      </c>
      <c r="K254" s="241">
        <v>1.7</v>
      </c>
      <c r="L254" s="267"/>
      <c r="M254" s="268"/>
      <c r="N254" s="173"/>
      <c r="O254" s="174"/>
      <c r="P254" s="174"/>
      <c r="Q254" s="177"/>
      <c r="R254" s="96"/>
      <c r="S254" s="174"/>
      <c r="T254" s="174"/>
      <c r="U254" s="177"/>
      <c r="V254" s="96"/>
      <c r="W254" s="174"/>
      <c r="X254" s="174"/>
      <c r="Y254" s="177"/>
    </row>
    <row r="255" spans="1:25" ht="14.25" customHeight="1" thickBot="1">
      <c r="A255" s="450"/>
      <c r="B255" s="347"/>
      <c r="C255" s="348"/>
      <c r="D255" s="350"/>
      <c r="E255" s="345"/>
      <c r="F255" s="315"/>
      <c r="G255" s="323"/>
      <c r="H255" s="325"/>
      <c r="I255" s="161" t="s">
        <v>167</v>
      </c>
      <c r="J255" s="251">
        <f aca="true" t="shared" si="189" ref="J255:U255">J254/3.4528</f>
        <v>0.49235403151065804</v>
      </c>
      <c r="K255" s="252">
        <f t="shared" si="189"/>
        <v>0.49235403151065804</v>
      </c>
      <c r="L255" s="252">
        <f t="shared" si="189"/>
        <v>0</v>
      </c>
      <c r="M255" s="253">
        <f t="shared" si="189"/>
        <v>0</v>
      </c>
      <c r="N255" s="166">
        <f t="shared" si="189"/>
        <v>0</v>
      </c>
      <c r="O255" s="162">
        <f t="shared" si="189"/>
        <v>0</v>
      </c>
      <c r="P255" s="162">
        <f t="shared" si="189"/>
        <v>0</v>
      </c>
      <c r="Q255" s="163">
        <f t="shared" si="189"/>
        <v>0</v>
      </c>
      <c r="R255" s="166">
        <f t="shared" si="189"/>
        <v>0</v>
      </c>
      <c r="S255" s="162">
        <f t="shared" si="189"/>
        <v>0</v>
      </c>
      <c r="T255" s="162">
        <f t="shared" si="189"/>
        <v>0</v>
      </c>
      <c r="U255" s="163">
        <f t="shared" si="189"/>
        <v>0</v>
      </c>
      <c r="V255" s="166">
        <f>V254/3.4528</f>
        <v>0</v>
      </c>
      <c r="W255" s="162">
        <f>W254/3.4528</f>
        <v>0</v>
      </c>
      <c r="X255" s="162">
        <f>X254/3.4528</f>
        <v>0</v>
      </c>
      <c r="Y255" s="163">
        <f>Y254/3.4528</f>
        <v>0</v>
      </c>
    </row>
    <row r="256" spans="1:25" ht="14.25" customHeight="1" thickBot="1">
      <c r="A256" s="450"/>
      <c r="B256" s="347"/>
      <c r="C256" s="348"/>
      <c r="D256" s="350"/>
      <c r="E256" s="345"/>
      <c r="F256" s="326" t="s">
        <v>19</v>
      </c>
      <c r="G256" s="327"/>
      <c r="H256" s="328"/>
      <c r="I256" s="146" t="s">
        <v>166</v>
      </c>
      <c r="J256" s="81">
        <f aca="true" t="shared" si="190" ref="J256:U256">J254</f>
        <v>1.7</v>
      </c>
      <c r="K256" s="66">
        <f t="shared" si="190"/>
        <v>1.7</v>
      </c>
      <c r="L256" s="66">
        <f t="shared" si="190"/>
        <v>0</v>
      </c>
      <c r="M256" s="80">
        <f t="shared" si="190"/>
        <v>0</v>
      </c>
      <c r="N256" s="39">
        <f t="shared" si="190"/>
        <v>0</v>
      </c>
      <c r="O256" s="40">
        <f t="shared" si="190"/>
        <v>0</v>
      </c>
      <c r="P256" s="40">
        <f t="shared" si="190"/>
        <v>0</v>
      </c>
      <c r="Q256" s="41">
        <f t="shared" si="190"/>
        <v>0</v>
      </c>
      <c r="R256" s="39">
        <f t="shared" si="190"/>
        <v>0</v>
      </c>
      <c r="S256" s="40">
        <f t="shared" si="190"/>
        <v>0</v>
      </c>
      <c r="T256" s="40">
        <f t="shared" si="190"/>
        <v>0</v>
      </c>
      <c r="U256" s="41">
        <f t="shared" si="190"/>
        <v>0</v>
      </c>
      <c r="V256" s="39">
        <f aca="true" t="shared" si="191" ref="V256:Y257">V254</f>
        <v>0</v>
      </c>
      <c r="W256" s="40">
        <f t="shared" si="191"/>
        <v>0</v>
      </c>
      <c r="X256" s="40">
        <f t="shared" si="191"/>
        <v>0</v>
      </c>
      <c r="Y256" s="41">
        <f t="shared" si="191"/>
        <v>0</v>
      </c>
    </row>
    <row r="257" spans="1:25" ht="14.25" customHeight="1" thickBot="1">
      <c r="A257" s="450"/>
      <c r="B257" s="347"/>
      <c r="C257" s="348"/>
      <c r="D257" s="350"/>
      <c r="E257" s="345"/>
      <c r="F257" s="329"/>
      <c r="G257" s="330"/>
      <c r="H257" s="331"/>
      <c r="I257" s="147" t="s">
        <v>167</v>
      </c>
      <c r="J257" s="143">
        <f aca="true" t="shared" si="192" ref="J257:U257">J255</f>
        <v>0.49235403151065804</v>
      </c>
      <c r="K257" s="85">
        <f t="shared" si="192"/>
        <v>0.49235403151065804</v>
      </c>
      <c r="L257" s="85">
        <f t="shared" si="192"/>
        <v>0</v>
      </c>
      <c r="M257" s="144">
        <f t="shared" si="192"/>
        <v>0</v>
      </c>
      <c r="N257" s="169">
        <f t="shared" si="192"/>
        <v>0</v>
      </c>
      <c r="O257" s="141">
        <f t="shared" si="192"/>
        <v>0</v>
      </c>
      <c r="P257" s="141">
        <f t="shared" si="192"/>
        <v>0</v>
      </c>
      <c r="Q257" s="142">
        <f t="shared" si="192"/>
        <v>0</v>
      </c>
      <c r="R257" s="169">
        <f t="shared" si="192"/>
        <v>0</v>
      </c>
      <c r="S257" s="141">
        <f t="shared" si="192"/>
        <v>0</v>
      </c>
      <c r="T257" s="141">
        <f t="shared" si="192"/>
        <v>0</v>
      </c>
      <c r="U257" s="142">
        <f t="shared" si="192"/>
        <v>0</v>
      </c>
      <c r="V257" s="169">
        <f t="shared" si="191"/>
        <v>0</v>
      </c>
      <c r="W257" s="141">
        <f t="shared" si="191"/>
        <v>0</v>
      </c>
      <c r="X257" s="141">
        <f t="shared" si="191"/>
        <v>0</v>
      </c>
      <c r="Y257" s="142">
        <f t="shared" si="191"/>
        <v>0</v>
      </c>
    </row>
    <row r="258" spans="1:25" ht="14.25" customHeight="1">
      <c r="A258" s="450">
        <v>5</v>
      </c>
      <c r="B258" s="347">
        <v>1</v>
      </c>
      <c r="C258" s="348">
        <v>8</v>
      </c>
      <c r="D258" s="350" t="s">
        <v>126</v>
      </c>
      <c r="E258" s="345">
        <v>10</v>
      </c>
      <c r="F258" s="332" t="s">
        <v>59</v>
      </c>
      <c r="G258" s="322" t="s">
        <v>138</v>
      </c>
      <c r="H258" s="324" t="s">
        <v>17</v>
      </c>
      <c r="I258" s="139" t="s">
        <v>166</v>
      </c>
      <c r="J258" s="240">
        <v>5.9</v>
      </c>
      <c r="K258" s="241">
        <v>5.9</v>
      </c>
      <c r="L258" s="267"/>
      <c r="M258" s="268"/>
      <c r="N258" s="173"/>
      <c r="O258" s="174"/>
      <c r="P258" s="174"/>
      <c r="Q258" s="177"/>
      <c r="R258" s="96"/>
      <c r="S258" s="174"/>
      <c r="T258" s="174"/>
      <c r="U258" s="177"/>
      <c r="V258" s="96"/>
      <c r="W258" s="174"/>
      <c r="X258" s="174"/>
      <c r="Y258" s="177"/>
    </row>
    <row r="259" spans="1:25" ht="14.25" customHeight="1" thickBot="1">
      <c r="A259" s="450"/>
      <c r="B259" s="347"/>
      <c r="C259" s="348"/>
      <c r="D259" s="350"/>
      <c r="E259" s="345"/>
      <c r="F259" s="315"/>
      <c r="G259" s="323"/>
      <c r="H259" s="325"/>
      <c r="I259" s="161" t="s">
        <v>167</v>
      </c>
      <c r="J259" s="251">
        <f aca="true" t="shared" si="193" ref="J259:U259">J258/3.4528</f>
        <v>1.708758109360519</v>
      </c>
      <c r="K259" s="252">
        <f t="shared" si="193"/>
        <v>1.708758109360519</v>
      </c>
      <c r="L259" s="252">
        <f t="shared" si="193"/>
        <v>0</v>
      </c>
      <c r="M259" s="253">
        <f t="shared" si="193"/>
        <v>0</v>
      </c>
      <c r="N259" s="166">
        <f t="shared" si="193"/>
        <v>0</v>
      </c>
      <c r="O259" s="162">
        <f t="shared" si="193"/>
        <v>0</v>
      </c>
      <c r="P259" s="162">
        <f t="shared" si="193"/>
        <v>0</v>
      </c>
      <c r="Q259" s="163">
        <f t="shared" si="193"/>
        <v>0</v>
      </c>
      <c r="R259" s="166">
        <f t="shared" si="193"/>
        <v>0</v>
      </c>
      <c r="S259" s="162">
        <f t="shared" si="193"/>
        <v>0</v>
      </c>
      <c r="T259" s="162">
        <f t="shared" si="193"/>
        <v>0</v>
      </c>
      <c r="U259" s="163">
        <f t="shared" si="193"/>
        <v>0</v>
      </c>
      <c r="V259" s="166">
        <f>V258/3.4528</f>
        <v>0</v>
      </c>
      <c r="W259" s="162">
        <f>W258/3.4528</f>
        <v>0</v>
      </c>
      <c r="X259" s="162">
        <f>X258/3.4528</f>
        <v>0</v>
      </c>
      <c r="Y259" s="163">
        <f>Y258/3.4528</f>
        <v>0</v>
      </c>
    </row>
    <row r="260" spans="1:25" ht="14.25" customHeight="1" thickBot="1">
      <c r="A260" s="450"/>
      <c r="B260" s="347"/>
      <c r="C260" s="348"/>
      <c r="D260" s="350"/>
      <c r="E260" s="345"/>
      <c r="F260" s="326" t="s">
        <v>19</v>
      </c>
      <c r="G260" s="327"/>
      <c r="H260" s="328"/>
      <c r="I260" s="146" t="s">
        <v>166</v>
      </c>
      <c r="J260" s="81">
        <f aca="true" t="shared" si="194" ref="J260:U260">J258</f>
        <v>5.9</v>
      </c>
      <c r="K260" s="66">
        <f t="shared" si="194"/>
        <v>5.9</v>
      </c>
      <c r="L260" s="66">
        <f t="shared" si="194"/>
        <v>0</v>
      </c>
      <c r="M260" s="80">
        <f t="shared" si="194"/>
        <v>0</v>
      </c>
      <c r="N260" s="39">
        <f t="shared" si="194"/>
        <v>0</v>
      </c>
      <c r="O260" s="40">
        <f t="shared" si="194"/>
        <v>0</v>
      </c>
      <c r="P260" s="40">
        <f t="shared" si="194"/>
        <v>0</v>
      </c>
      <c r="Q260" s="41">
        <f t="shared" si="194"/>
        <v>0</v>
      </c>
      <c r="R260" s="39">
        <f t="shared" si="194"/>
        <v>0</v>
      </c>
      <c r="S260" s="40">
        <f t="shared" si="194"/>
        <v>0</v>
      </c>
      <c r="T260" s="40">
        <f t="shared" si="194"/>
        <v>0</v>
      </c>
      <c r="U260" s="41">
        <f t="shared" si="194"/>
        <v>0</v>
      </c>
      <c r="V260" s="39">
        <f aca="true" t="shared" si="195" ref="V260:Y261">V258</f>
        <v>0</v>
      </c>
      <c r="W260" s="40">
        <f t="shared" si="195"/>
        <v>0</v>
      </c>
      <c r="X260" s="40">
        <f t="shared" si="195"/>
        <v>0</v>
      </c>
      <c r="Y260" s="41">
        <f t="shared" si="195"/>
        <v>0</v>
      </c>
    </row>
    <row r="261" spans="1:25" ht="14.25" customHeight="1" thickBot="1">
      <c r="A261" s="450"/>
      <c r="B261" s="347"/>
      <c r="C261" s="348"/>
      <c r="D261" s="350"/>
      <c r="E261" s="345"/>
      <c r="F261" s="329"/>
      <c r="G261" s="330"/>
      <c r="H261" s="331"/>
      <c r="I261" s="147" t="s">
        <v>167</v>
      </c>
      <c r="J261" s="143">
        <f aca="true" t="shared" si="196" ref="J261:U261">J259</f>
        <v>1.708758109360519</v>
      </c>
      <c r="K261" s="85">
        <f t="shared" si="196"/>
        <v>1.708758109360519</v>
      </c>
      <c r="L261" s="85">
        <f t="shared" si="196"/>
        <v>0</v>
      </c>
      <c r="M261" s="144">
        <f t="shared" si="196"/>
        <v>0</v>
      </c>
      <c r="N261" s="169">
        <f t="shared" si="196"/>
        <v>0</v>
      </c>
      <c r="O261" s="141">
        <f t="shared" si="196"/>
        <v>0</v>
      </c>
      <c r="P261" s="141">
        <f t="shared" si="196"/>
        <v>0</v>
      </c>
      <c r="Q261" s="142">
        <f t="shared" si="196"/>
        <v>0</v>
      </c>
      <c r="R261" s="169">
        <f t="shared" si="196"/>
        <v>0</v>
      </c>
      <c r="S261" s="141">
        <f t="shared" si="196"/>
        <v>0</v>
      </c>
      <c r="T261" s="141">
        <f t="shared" si="196"/>
        <v>0</v>
      </c>
      <c r="U261" s="142">
        <f t="shared" si="196"/>
        <v>0</v>
      </c>
      <c r="V261" s="169">
        <f t="shared" si="195"/>
        <v>0</v>
      </c>
      <c r="W261" s="141">
        <f t="shared" si="195"/>
        <v>0</v>
      </c>
      <c r="X261" s="141">
        <f t="shared" si="195"/>
        <v>0</v>
      </c>
      <c r="Y261" s="142">
        <f t="shared" si="195"/>
        <v>0</v>
      </c>
    </row>
    <row r="262" spans="1:39" s="10" customFormat="1" ht="14.25" customHeight="1">
      <c r="A262" s="346">
        <v>5</v>
      </c>
      <c r="B262" s="347">
        <v>1</v>
      </c>
      <c r="C262" s="348">
        <v>9</v>
      </c>
      <c r="D262" s="350" t="s">
        <v>156</v>
      </c>
      <c r="E262" s="345">
        <v>20</v>
      </c>
      <c r="F262" s="332" t="s">
        <v>59</v>
      </c>
      <c r="G262" s="322" t="s">
        <v>142</v>
      </c>
      <c r="H262" s="367" t="s">
        <v>17</v>
      </c>
      <c r="I262" s="134" t="s">
        <v>166</v>
      </c>
      <c r="J262" s="290"/>
      <c r="K262" s="58"/>
      <c r="L262" s="58"/>
      <c r="M262" s="59"/>
      <c r="N262" s="290">
        <v>216.1</v>
      </c>
      <c r="O262" s="53"/>
      <c r="P262" s="53"/>
      <c r="Q262" s="54">
        <v>216.1</v>
      </c>
      <c r="R262" s="158"/>
      <c r="S262" s="53"/>
      <c r="T262" s="53"/>
      <c r="U262" s="54"/>
      <c r="V262" s="158"/>
      <c r="W262" s="53"/>
      <c r="X262" s="53"/>
      <c r="Y262" s="54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</row>
    <row r="263" spans="1:39" s="10" customFormat="1" ht="14.25" customHeight="1">
      <c r="A263" s="346"/>
      <c r="B263" s="347"/>
      <c r="C263" s="348"/>
      <c r="D263" s="350"/>
      <c r="E263" s="345"/>
      <c r="F263" s="348"/>
      <c r="G263" s="449"/>
      <c r="H263" s="368"/>
      <c r="I263" s="160" t="s">
        <v>167</v>
      </c>
      <c r="J263" s="255">
        <f aca="true" t="shared" si="197" ref="J263:U263">J262/3.4528</f>
        <v>0</v>
      </c>
      <c r="K263" s="92">
        <f t="shared" si="197"/>
        <v>0</v>
      </c>
      <c r="L263" s="92">
        <f t="shared" si="197"/>
        <v>0</v>
      </c>
      <c r="M263" s="256">
        <f t="shared" si="197"/>
        <v>0</v>
      </c>
      <c r="N263" s="168">
        <f t="shared" si="197"/>
        <v>62.58688600556071</v>
      </c>
      <c r="O263" s="102">
        <f t="shared" si="197"/>
        <v>0</v>
      </c>
      <c r="P263" s="102">
        <f t="shared" si="197"/>
        <v>0</v>
      </c>
      <c r="Q263" s="131">
        <f t="shared" si="197"/>
        <v>62.58688600556071</v>
      </c>
      <c r="R263" s="97">
        <f t="shared" si="197"/>
        <v>0</v>
      </c>
      <c r="S263" s="102">
        <f t="shared" si="197"/>
        <v>0</v>
      </c>
      <c r="T263" s="102">
        <f t="shared" si="197"/>
        <v>0</v>
      </c>
      <c r="U263" s="131">
        <f t="shared" si="197"/>
        <v>0</v>
      </c>
      <c r="V263" s="97">
        <f>V262/3.4528</f>
        <v>0</v>
      </c>
      <c r="W263" s="102">
        <f>W262/3.4528</f>
        <v>0</v>
      </c>
      <c r="X263" s="102">
        <f>X262/3.4528</f>
        <v>0</v>
      </c>
      <c r="Y263" s="131">
        <f>Y262/3.4528</f>
        <v>0</v>
      </c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</row>
    <row r="264" spans="1:39" s="10" customFormat="1" ht="14.25" customHeight="1">
      <c r="A264" s="346"/>
      <c r="B264" s="347"/>
      <c r="C264" s="348"/>
      <c r="D264" s="350"/>
      <c r="E264" s="485">
        <v>10</v>
      </c>
      <c r="F264" s="348"/>
      <c r="G264" s="449"/>
      <c r="H264" s="368" t="s">
        <v>17</v>
      </c>
      <c r="I264" s="135" t="s">
        <v>166</v>
      </c>
      <c r="J264" s="258">
        <v>12</v>
      </c>
      <c r="K264" s="244"/>
      <c r="L264" s="244"/>
      <c r="M264" s="245">
        <v>12</v>
      </c>
      <c r="N264" s="258">
        <v>170</v>
      </c>
      <c r="O264" s="307"/>
      <c r="P264" s="307"/>
      <c r="Q264" s="308">
        <v>170</v>
      </c>
      <c r="R264" s="55"/>
      <c r="S264" s="12"/>
      <c r="T264" s="12"/>
      <c r="U264" s="13"/>
      <c r="V264" s="55"/>
      <c r="W264" s="12"/>
      <c r="X264" s="12"/>
      <c r="Y264" s="13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</row>
    <row r="265" spans="1:39" s="10" customFormat="1" ht="14.25" customHeight="1">
      <c r="A265" s="346"/>
      <c r="B265" s="347"/>
      <c r="C265" s="348"/>
      <c r="D265" s="350"/>
      <c r="E265" s="441"/>
      <c r="F265" s="348"/>
      <c r="G265" s="449"/>
      <c r="H265" s="368"/>
      <c r="I265" s="160" t="s">
        <v>167</v>
      </c>
      <c r="J265" s="258">
        <f aca="true" t="shared" si="198" ref="J265:U265">J264/3.4528</f>
        <v>3.4754402224281744</v>
      </c>
      <c r="K265" s="244">
        <f t="shared" si="198"/>
        <v>0</v>
      </c>
      <c r="L265" s="244">
        <f t="shared" si="198"/>
        <v>0</v>
      </c>
      <c r="M265" s="259">
        <f t="shared" si="198"/>
        <v>3.4754402224281744</v>
      </c>
      <c r="N265" s="243">
        <f t="shared" si="198"/>
        <v>49.2354031510658</v>
      </c>
      <c r="O265" s="309">
        <f t="shared" si="198"/>
        <v>0</v>
      </c>
      <c r="P265" s="309">
        <f t="shared" si="198"/>
        <v>0</v>
      </c>
      <c r="Q265" s="310">
        <f t="shared" si="198"/>
        <v>49.2354031510658</v>
      </c>
      <c r="R265" s="97">
        <f t="shared" si="198"/>
        <v>0</v>
      </c>
      <c r="S265" s="102">
        <f t="shared" si="198"/>
        <v>0</v>
      </c>
      <c r="T265" s="102">
        <f t="shared" si="198"/>
        <v>0</v>
      </c>
      <c r="U265" s="131">
        <f t="shared" si="198"/>
        <v>0</v>
      </c>
      <c r="V265" s="97">
        <f>V264/3.4528</f>
        <v>0</v>
      </c>
      <c r="W265" s="102">
        <f>W264/3.4528</f>
        <v>0</v>
      </c>
      <c r="X265" s="102">
        <f>X264/3.4528</f>
        <v>0</v>
      </c>
      <c r="Y265" s="131">
        <f>Y264/3.4528</f>
        <v>0</v>
      </c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</row>
    <row r="266" spans="1:39" s="10" customFormat="1" ht="14.25" customHeight="1">
      <c r="A266" s="346"/>
      <c r="B266" s="347"/>
      <c r="C266" s="348"/>
      <c r="D266" s="350"/>
      <c r="E266" s="441"/>
      <c r="F266" s="348"/>
      <c r="G266" s="449"/>
      <c r="H266" s="359" t="s">
        <v>72</v>
      </c>
      <c r="I266" s="137" t="s">
        <v>166</v>
      </c>
      <c r="J266" s="255">
        <v>7.5</v>
      </c>
      <c r="K266" s="92"/>
      <c r="L266" s="92"/>
      <c r="M266" s="93">
        <v>7.5</v>
      </c>
      <c r="N266" s="258">
        <v>78.5</v>
      </c>
      <c r="O266" s="307"/>
      <c r="P266" s="307"/>
      <c r="Q266" s="308">
        <v>78.5</v>
      </c>
      <c r="R266" s="55"/>
      <c r="S266" s="12"/>
      <c r="T266" s="12"/>
      <c r="U266" s="13"/>
      <c r="V266" s="55"/>
      <c r="W266" s="12"/>
      <c r="X266" s="12"/>
      <c r="Y266" s="13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</row>
    <row r="267" spans="1:39" s="10" customFormat="1" ht="14.25" customHeight="1">
      <c r="A267" s="346"/>
      <c r="B267" s="347"/>
      <c r="C267" s="348"/>
      <c r="D267" s="350"/>
      <c r="E267" s="441"/>
      <c r="F267" s="348"/>
      <c r="G267" s="449"/>
      <c r="H267" s="359"/>
      <c r="I267" s="160" t="s">
        <v>167</v>
      </c>
      <c r="J267" s="255">
        <f aca="true" t="shared" si="199" ref="J267:U267">J266/3.4528</f>
        <v>2.172150139017609</v>
      </c>
      <c r="K267" s="92">
        <f t="shared" si="199"/>
        <v>0</v>
      </c>
      <c r="L267" s="92">
        <f t="shared" si="199"/>
        <v>0</v>
      </c>
      <c r="M267" s="256">
        <f t="shared" si="199"/>
        <v>2.172150139017609</v>
      </c>
      <c r="N267" s="243">
        <f t="shared" si="199"/>
        <v>22.735171455050974</v>
      </c>
      <c r="O267" s="309">
        <f t="shared" si="199"/>
        <v>0</v>
      </c>
      <c r="P267" s="309">
        <f t="shared" si="199"/>
        <v>0</v>
      </c>
      <c r="Q267" s="310">
        <f t="shared" si="199"/>
        <v>22.735171455050974</v>
      </c>
      <c r="R267" s="97">
        <f t="shared" si="199"/>
        <v>0</v>
      </c>
      <c r="S267" s="102">
        <f t="shared" si="199"/>
        <v>0</v>
      </c>
      <c r="T267" s="102">
        <f t="shared" si="199"/>
        <v>0</v>
      </c>
      <c r="U267" s="131">
        <f t="shared" si="199"/>
        <v>0</v>
      </c>
      <c r="V267" s="97">
        <f>V266/3.4528</f>
        <v>0</v>
      </c>
      <c r="W267" s="102">
        <f>W266/3.4528</f>
        <v>0</v>
      </c>
      <c r="X267" s="102">
        <f>X266/3.4528</f>
        <v>0</v>
      </c>
      <c r="Y267" s="131">
        <f>Y266/3.4528</f>
        <v>0</v>
      </c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</row>
    <row r="268" spans="1:39" s="10" customFormat="1" ht="14.25" customHeight="1">
      <c r="A268" s="346"/>
      <c r="B268" s="347"/>
      <c r="C268" s="348"/>
      <c r="D268" s="350"/>
      <c r="E268" s="441"/>
      <c r="F268" s="348"/>
      <c r="G268" s="449"/>
      <c r="H268" s="359" t="s">
        <v>49</v>
      </c>
      <c r="I268" s="137" t="s">
        <v>166</v>
      </c>
      <c r="J268" s="255">
        <v>29.9</v>
      </c>
      <c r="K268" s="92"/>
      <c r="L268" s="92"/>
      <c r="M268" s="93">
        <v>29.9</v>
      </c>
      <c r="N268" s="258">
        <v>110.3</v>
      </c>
      <c r="O268" s="307"/>
      <c r="P268" s="307"/>
      <c r="Q268" s="308">
        <v>110.3</v>
      </c>
      <c r="R268" s="55"/>
      <c r="S268" s="12"/>
      <c r="T268" s="12"/>
      <c r="U268" s="13"/>
      <c r="V268" s="55"/>
      <c r="W268" s="12"/>
      <c r="X268" s="12"/>
      <c r="Y268" s="13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</row>
    <row r="269" spans="1:39" s="10" customFormat="1" ht="14.25" customHeight="1" thickBot="1">
      <c r="A269" s="346"/>
      <c r="B269" s="347"/>
      <c r="C269" s="348"/>
      <c r="D269" s="350"/>
      <c r="E269" s="314"/>
      <c r="F269" s="315"/>
      <c r="G269" s="323"/>
      <c r="H269" s="325"/>
      <c r="I269" s="161" t="s">
        <v>167</v>
      </c>
      <c r="J269" s="246">
        <f aca="true" t="shared" si="200" ref="J269:U269">J268/3.4528</f>
        <v>8.659638554216867</v>
      </c>
      <c r="K269" s="239">
        <f t="shared" si="200"/>
        <v>0</v>
      </c>
      <c r="L269" s="239">
        <f t="shared" si="200"/>
        <v>0</v>
      </c>
      <c r="M269" s="247">
        <f t="shared" si="200"/>
        <v>8.659638554216867</v>
      </c>
      <c r="N269" s="311">
        <f t="shared" si="200"/>
        <v>31.945088044485637</v>
      </c>
      <c r="O269" s="312">
        <f t="shared" si="200"/>
        <v>0</v>
      </c>
      <c r="P269" s="312">
        <f t="shared" si="200"/>
        <v>0</v>
      </c>
      <c r="Q269" s="313">
        <f t="shared" si="200"/>
        <v>31.945088044485637</v>
      </c>
      <c r="R269" s="166">
        <f t="shared" si="200"/>
        <v>0</v>
      </c>
      <c r="S269" s="162">
        <f t="shared" si="200"/>
        <v>0</v>
      </c>
      <c r="T269" s="162">
        <f t="shared" si="200"/>
        <v>0</v>
      </c>
      <c r="U269" s="163">
        <f t="shared" si="200"/>
        <v>0</v>
      </c>
      <c r="V269" s="166">
        <f>V268/3.4528</f>
        <v>0</v>
      </c>
      <c r="W269" s="162">
        <f>W268/3.4528</f>
        <v>0</v>
      </c>
      <c r="X269" s="162">
        <f>X268/3.4528</f>
        <v>0</v>
      </c>
      <c r="Y269" s="163">
        <f>Y268/3.4528</f>
        <v>0</v>
      </c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</row>
    <row r="270" spans="1:39" s="10" customFormat="1" ht="17.25" customHeight="1" thickBot="1">
      <c r="A270" s="346"/>
      <c r="B270" s="347"/>
      <c r="C270" s="348"/>
      <c r="D270" s="350"/>
      <c r="E270" s="486"/>
      <c r="F270" s="326" t="s">
        <v>19</v>
      </c>
      <c r="G270" s="327"/>
      <c r="H270" s="328"/>
      <c r="I270" s="146" t="s">
        <v>166</v>
      </c>
      <c r="J270" s="65">
        <f>SUM(J262,J264,J266,J268)</f>
        <v>49.4</v>
      </c>
      <c r="K270" s="66">
        <f aca="true" t="shared" si="201" ref="K270:U270">SUM(K262,K264,K266,K268)</f>
        <v>0</v>
      </c>
      <c r="L270" s="66">
        <f t="shared" si="201"/>
        <v>0</v>
      </c>
      <c r="M270" s="67">
        <f t="shared" si="201"/>
        <v>49.4</v>
      </c>
      <c r="N270" s="65">
        <f t="shared" si="201"/>
        <v>574.9</v>
      </c>
      <c r="O270" s="40">
        <f t="shared" si="201"/>
        <v>0</v>
      </c>
      <c r="P270" s="40">
        <f t="shared" si="201"/>
        <v>0</v>
      </c>
      <c r="Q270" s="41">
        <f t="shared" si="201"/>
        <v>574.9</v>
      </c>
      <c r="R270" s="39">
        <f t="shared" si="201"/>
        <v>0</v>
      </c>
      <c r="S270" s="40">
        <f t="shared" si="201"/>
        <v>0</v>
      </c>
      <c r="T270" s="40">
        <f t="shared" si="201"/>
        <v>0</v>
      </c>
      <c r="U270" s="41">
        <f t="shared" si="201"/>
        <v>0</v>
      </c>
      <c r="V270" s="39">
        <f aca="true" t="shared" si="202" ref="V270:Y271">SUM(V262,V264,V266,V268)</f>
        <v>0</v>
      </c>
      <c r="W270" s="40">
        <f t="shared" si="202"/>
        <v>0</v>
      </c>
      <c r="X270" s="40">
        <f t="shared" si="202"/>
        <v>0</v>
      </c>
      <c r="Y270" s="41">
        <f t="shared" si="202"/>
        <v>0</v>
      </c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</row>
    <row r="271" spans="1:39" s="10" customFormat="1" ht="17.25" customHeight="1" thickBot="1">
      <c r="A271" s="346"/>
      <c r="B271" s="347"/>
      <c r="C271" s="348"/>
      <c r="D271" s="350"/>
      <c r="E271" s="487"/>
      <c r="F271" s="329"/>
      <c r="G271" s="330"/>
      <c r="H271" s="331"/>
      <c r="I271" s="147" t="s">
        <v>167</v>
      </c>
      <c r="J271" s="90">
        <f>SUM(J263,J265,J267,J269)</f>
        <v>14.30722891566265</v>
      </c>
      <c r="K271" s="85">
        <f aca="true" t="shared" si="203" ref="K271:U271">SUM(K263,K265,K267,K269)</f>
        <v>0</v>
      </c>
      <c r="L271" s="85">
        <f t="shared" si="203"/>
        <v>0</v>
      </c>
      <c r="M271" s="91">
        <f t="shared" si="203"/>
        <v>14.30722891566265</v>
      </c>
      <c r="N271" s="90">
        <f t="shared" si="203"/>
        <v>166.5025486561631</v>
      </c>
      <c r="O271" s="141">
        <f t="shared" si="203"/>
        <v>0</v>
      </c>
      <c r="P271" s="141">
        <f t="shared" si="203"/>
        <v>0</v>
      </c>
      <c r="Q271" s="142">
        <f t="shared" si="203"/>
        <v>166.5025486561631</v>
      </c>
      <c r="R271" s="169">
        <f t="shared" si="203"/>
        <v>0</v>
      </c>
      <c r="S271" s="141">
        <f t="shared" si="203"/>
        <v>0</v>
      </c>
      <c r="T271" s="141">
        <f t="shared" si="203"/>
        <v>0</v>
      </c>
      <c r="U271" s="142">
        <f t="shared" si="203"/>
        <v>0</v>
      </c>
      <c r="V271" s="169">
        <f t="shared" si="202"/>
        <v>0</v>
      </c>
      <c r="W271" s="141">
        <f t="shared" si="202"/>
        <v>0</v>
      </c>
      <c r="X271" s="141">
        <f t="shared" si="202"/>
        <v>0</v>
      </c>
      <c r="Y271" s="142">
        <f t="shared" si="202"/>
        <v>0</v>
      </c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</row>
    <row r="272" spans="1:25" ht="12" customHeight="1">
      <c r="A272" s="450">
        <v>5</v>
      </c>
      <c r="B272" s="347">
        <v>1</v>
      </c>
      <c r="C272" s="348">
        <v>10</v>
      </c>
      <c r="D272" s="451" t="s">
        <v>157</v>
      </c>
      <c r="E272" s="345">
        <v>20</v>
      </c>
      <c r="F272" s="332" t="s">
        <v>16</v>
      </c>
      <c r="G272" s="322" t="s">
        <v>158</v>
      </c>
      <c r="H272" s="324" t="s">
        <v>17</v>
      </c>
      <c r="I272" s="139" t="s">
        <v>166</v>
      </c>
      <c r="J272" s="57"/>
      <c r="K272" s="58"/>
      <c r="L272" s="175"/>
      <c r="M272" s="176"/>
      <c r="N272" s="173">
        <v>22</v>
      </c>
      <c r="O272" s="174">
        <v>22</v>
      </c>
      <c r="P272" s="174"/>
      <c r="Q272" s="177"/>
      <c r="R272" s="96"/>
      <c r="S272" s="174"/>
      <c r="T272" s="174"/>
      <c r="U272" s="177"/>
      <c r="V272" s="96"/>
      <c r="W272" s="174"/>
      <c r="X272" s="174"/>
      <c r="Y272" s="177"/>
    </row>
    <row r="273" spans="1:25" ht="12" customHeight="1" thickBot="1">
      <c r="A273" s="450"/>
      <c r="B273" s="347"/>
      <c r="C273" s="348"/>
      <c r="D273" s="451"/>
      <c r="E273" s="345"/>
      <c r="F273" s="315"/>
      <c r="G273" s="323"/>
      <c r="H273" s="325"/>
      <c r="I273" s="161" t="s">
        <v>167</v>
      </c>
      <c r="J273" s="164">
        <f aca="true" t="shared" si="204" ref="J273:U273">J272/3.4528</f>
        <v>0</v>
      </c>
      <c r="K273" s="162">
        <f t="shared" si="204"/>
        <v>0</v>
      </c>
      <c r="L273" s="162">
        <f t="shared" si="204"/>
        <v>0</v>
      </c>
      <c r="M273" s="165">
        <f t="shared" si="204"/>
        <v>0</v>
      </c>
      <c r="N273" s="166">
        <f t="shared" si="204"/>
        <v>6.371640407784986</v>
      </c>
      <c r="O273" s="162">
        <f t="shared" si="204"/>
        <v>6.371640407784986</v>
      </c>
      <c r="P273" s="162">
        <f t="shared" si="204"/>
        <v>0</v>
      </c>
      <c r="Q273" s="163">
        <f t="shared" si="204"/>
        <v>0</v>
      </c>
      <c r="R273" s="166">
        <f t="shared" si="204"/>
        <v>0</v>
      </c>
      <c r="S273" s="162">
        <f t="shared" si="204"/>
        <v>0</v>
      </c>
      <c r="T273" s="162">
        <f t="shared" si="204"/>
        <v>0</v>
      </c>
      <c r="U273" s="163">
        <f t="shared" si="204"/>
        <v>0</v>
      </c>
      <c r="V273" s="166">
        <f>V272/3.4528</f>
        <v>0</v>
      </c>
      <c r="W273" s="162">
        <f>W272/3.4528</f>
        <v>0</v>
      </c>
      <c r="X273" s="162">
        <f>X272/3.4528</f>
        <v>0</v>
      </c>
      <c r="Y273" s="163">
        <f>Y272/3.4528</f>
        <v>0</v>
      </c>
    </row>
    <row r="274" spans="1:25" ht="12" customHeight="1" thickBot="1">
      <c r="A274" s="450"/>
      <c r="B274" s="347"/>
      <c r="C274" s="348"/>
      <c r="D274" s="451"/>
      <c r="E274" s="345"/>
      <c r="F274" s="326" t="s">
        <v>19</v>
      </c>
      <c r="G274" s="327"/>
      <c r="H274" s="328"/>
      <c r="I274" s="146" t="s">
        <v>166</v>
      </c>
      <c r="J274" s="81">
        <f aca="true" t="shared" si="205" ref="J274:U274">J272</f>
        <v>0</v>
      </c>
      <c r="K274" s="66">
        <f t="shared" si="205"/>
        <v>0</v>
      </c>
      <c r="L274" s="66">
        <f t="shared" si="205"/>
        <v>0</v>
      </c>
      <c r="M274" s="80">
        <f t="shared" si="205"/>
        <v>0</v>
      </c>
      <c r="N274" s="39">
        <f t="shared" si="205"/>
        <v>22</v>
      </c>
      <c r="O274" s="40">
        <f t="shared" si="205"/>
        <v>22</v>
      </c>
      <c r="P274" s="40">
        <f t="shared" si="205"/>
        <v>0</v>
      </c>
      <c r="Q274" s="41">
        <f t="shared" si="205"/>
        <v>0</v>
      </c>
      <c r="R274" s="39">
        <f t="shared" si="205"/>
        <v>0</v>
      </c>
      <c r="S274" s="40">
        <f t="shared" si="205"/>
        <v>0</v>
      </c>
      <c r="T274" s="40">
        <f t="shared" si="205"/>
        <v>0</v>
      </c>
      <c r="U274" s="41">
        <f t="shared" si="205"/>
        <v>0</v>
      </c>
      <c r="V274" s="39">
        <f aca="true" t="shared" si="206" ref="V274:Y275">V272</f>
        <v>0</v>
      </c>
      <c r="W274" s="40">
        <f t="shared" si="206"/>
        <v>0</v>
      </c>
      <c r="X274" s="40">
        <f t="shared" si="206"/>
        <v>0</v>
      </c>
      <c r="Y274" s="41">
        <f t="shared" si="206"/>
        <v>0</v>
      </c>
    </row>
    <row r="275" spans="1:25" ht="12" customHeight="1" thickBot="1">
      <c r="A275" s="450"/>
      <c r="B275" s="347"/>
      <c r="C275" s="348"/>
      <c r="D275" s="451"/>
      <c r="E275" s="345"/>
      <c r="F275" s="329"/>
      <c r="G275" s="330"/>
      <c r="H275" s="331"/>
      <c r="I275" s="147" t="s">
        <v>167</v>
      </c>
      <c r="J275" s="143">
        <f aca="true" t="shared" si="207" ref="J275:U275">J273</f>
        <v>0</v>
      </c>
      <c r="K275" s="85">
        <f t="shared" si="207"/>
        <v>0</v>
      </c>
      <c r="L275" s="85">
        <f t="shared" si="207"/>
        <v>0</v>
      </c>
      <c r="M275" s="144">
        <f t="shared" si="207"/>
        <v>0</v>
      </c>
      <c r="N275" s="169">
        <f t="shared" si="207"/>
        <v>6.371640407784986</v>
      </c>
      <c r="O275" s="141">
        <f t="shared" si="207"/>
        <v>6.371640407784986</v>
      </c>
      <c r="P275" s="141">
        <f t="shared" si="207"/>
        <v>0</v>
      </c>
      <c r="Q275" s="142">
        <f t="shared" si="207"/>
        <v>0</v>
      </c>
      <c r="R275" s="169">
        <f t="shared" si="207"/>
        <v>0</v>
      </c>
      <c r="S275" s="141">
        <f t="shared" si="207"/>
        <v>0</v>
      </c>
      <c r="T275" s="141">
        <f t="shared" si="207"/>
        <v>0</v>
      </c>
      <c r="U275" s="142">
        <f t="shared" si="207"/>
        <v>0</v>
      </c>
      <c r="V275" s="169">
        <f t="shared" si="206"/>
        <v>0</v>
      </c>
      <c r="W275" s="141">
        <f t="shared" si="206"/>
        <v>0</v>
      </c>
      <c r="X275" s="141">
        <f t="shared" si="206"/>
        <v>0</v>
      </c>
      <c r="Y275" s="142">
        <f t="shared" si="206"/>
        <v>0</v>
      </c>
    </row>
    <row r="276" spans="1:25" ht="12" customHeight="1">
      <c r="A276" s="450">
        <v>5</v>
      </c>
      <c r="B276" s="347">
        <v>1</v>
      </c>
      <c r="C276" s="348">
        <v>11</v>
      </c>
      <c r="D276" s="350" t="s">
        <v>161</v>
      </c>
      <c r="E276" s="345">
        <v>33</v>
      </c>
      <c r="F276" s="332" t="s">
        <v>162</v>
      </c>
      <c r="G276" s="322" t="s">
        <v>163</v>
      </c>
      <c r="H276" s="324" t="s">
        <v>17</v>
      </c>
      <c r="I276" s="139" t="s">
        <v>166</v>
      </c>
      <c r="J276" s="240">
        <v>3.2</v>
      </c>
      <c r="K276" s="241">
        <v>3.2</v>
      </c>
      <c r="L276" s="267"/>
      <c r="M276" s="268"/>
      <c r="N276" s="173">
        <v>5</v>
      </c>
      <c r="O276" s="174">
        <v>5</v>
      </c>
      <c r="P276" s="174"/>
      <c r="Q276" s="177"/>
      <c r="R276" s="96"/>
      <c r="S276" s="174"/>
      <c r="T276" s="174"/>
      <c r="U276" s="177"/>
      <c r="V276" s="96"/>
      <c r="W276" s="174"/>
      <c r="X276" s="174"/>
      <c r="Y276" s="177"/>
    </row>
    <row r="277" spans="1:25" ht="12" customHeight="1" thickBot="1">
      <c r="A277" s="450"/>
      <c r="B277" s="347"/>
      <c r="C277" s="348"/>
      <c r="D277" s="350"/>
      <c r="E277" s="345"/>
      <c r="F277" s="315"/>
      <c r="G277" s="323"/>
      <c r="H277" s="325"/>
      <c r="I277" s="161" t="s">
        <v>167</v>
      </c>
      <c r="J277" s="251">
        <f aca="true" t="shared" si="208" ref="J277:U277">J276/3.4528</f>
        <v>0.9267840593141798</v>
      </c>
      <c r="K277" s="252">
        <f t="shared" si="208"/>
        <v>0.9267840593141798</v>
      </c>
      <c r="L277" s="252">
        <f t="shared" si="208"/>
        <v>0</v>
      </c>
      <c r="M277" s="253">
        <f t="shared" si="208"/>
        <v>0</v>
      </c>
      <c r="N277" s="166">
        <f t="shared" si="208"/>
        <v>1.448100092678406</v>
      </c>
      <c r="O277" s="162">
        <f t="shared" si="208"/>
        <v>1.448100092678406</v>
      </c>
      <c r="P277" s="162">
        <f t="shared" si="208"/>
        <v>0</v>
      </c>
      <c r="Q277" s="163">
        <f t="shared" si="208"/>
        <v>0</v>
      </c>
      <c r="R277" s="166">
        <f t="shared" si="208"/>
        <v>0</v>
      </c>
      <c r="S277" s="162">
        <f t="shared" si="208"/>
        <v>0</v>
      </c>
      <c r="T277" s="162">
        <f t="shared" si="208"/>
        <v>0</v>
      </c>
      <c r="U277" s="163">
        <f t="shared" si="208"/>
        <v>0</v>
      </c>
      <c r="V277" s="166">
        <f>V276/3.4528</f>
        <v>0</v>
      </c>
      <c r="W277" s="162">
        <f>W276/3.4528</f>
        <v>0</v>
      </c>
      <c r="X277" s="162">
        <f>X276/3.4528</f>
        <v>0</v>
      </c>
      <c r="Y277" s="163">
        <f>Y276/3.4528</f>
        <v>0</v>
      </c>
    </row>
    <row r="278" spans="1:25" ht="12" customHeight="1" thickBot="1">
      <c r="A278" s="450"/>
      <c r="B278" s="347"/>
      <c r="C278" s="348"/>
      <c r="D278" s="350"/>
      <c r="E278" s="345"/>
      <c r="F278" s="326" t="s">
        <v>19</v>
      </c>
      <c r="G278" s="327"/>
      <c r="H278" s="328"/>
      <c r="I278" s="146" t="s">
        <v>166</v>
      </c>
      <c r="J278" s="81">
        <f aca="true" t="shared" si="209" ref="J278:U278">J276</f>
        <v>3.2</v>
      </c>
      <c r="K278" s="66">
        <f t="shared" si="209"/>
        <v>3.2</v>
      </c>
      <c r="L278" s="66">
        <f t="shared" si="209"/>
        <v>0</v>
      </c>
      <c r="M278" s="80">
        <f t="shared" si="209"/>
        <v>0</v>
      </c>
      <c r="N278" s="39">
        <f t="shared" si="209"/>
        <v>5</v>
      </c>
      <c r="O278" s="40">
        <f t="shared" si="209"/>
        <v>5</v>
      </c>
      <c r="P278" s="40">
        <f t="shared" si="209"/>
        <v>0</v>
      </c>
      <c r="Q278" s="41">
        <f t="shared" si="209"/>
        <v>0</v>
      </c>
      <c r="R278" s="39">
        <f t="shared" si="209"/>
        <v>0</v>
      </c>
      <c r="S278" s="40">
        <f t="shared" si="209"/>
        <v>0</v>
      </c>
      <c r="T278" s="40">
        <f t="shared" si="209"/>
        <v>0</v>
      </c>
      <c r="U278" s="41">
        <f t="shared" si="209"/>
        <v>0</v>
      </c>
      <c r="V278" s="39">
        <f aca="true" t="shared" si="210" ref="V278:Y279">V276</f>
        <v>0</v>
      </c>
      <c r="W278" s="40">
        <f t="shared" si="210"/>
        <v>0</v>
      </c>
      <c r="X278" s="40">
        <f t="shared" si="210"/>
        <v>0</v>
      </c>
      <c r="Y278" s="41">
        <f t="shared" si="210"/>
        <v>0</v>
      </c>
    </row>
    <row r="279" spans="1:25" ht="12" customHeight="1" thickBot="1">
      <c r="A279" s="450"/>
      <c r="B279" s="347"/>
      <c r="C279" s="348"/>
      <c r="D279" s="350"/>
      <c r="E279" s="345"/>
      <c r="F279" s="329"/>
      <c r="G279" s="330"/>
      <c r="H279" s="331"/>
      <c r="I279" s="146" t="s">
        <v>167</v>
      </c>
      <c r="J279" s="81">
        <f aca="true" t="shared" si="211" ref="J279:U279">J277</f>
        <v>0.9267840593141798</v>
      </c>
      <c r="K279" s="66">
        <f t="shared" si="211"/>
        <v>0.9267840593141798</v>
      </c>
      <c r="L279" s="66">
        <f t="shared" si="211"/>
        <v>0</v>
      </c>
      <c r="M279" s="80">
        <f t="shared" si="211"/>
        <v>0</v>
      </c>
      <c r="N279" s="39">
        <f t="shared" si="211"/>
        <v>1.448100092678406</v>
      </c>
      <c r="O279" s="40">
        <f t="shared" si="211"/>
        <v>1.448100092678406</v>
      </c>
      <c r="P279" s="40">
        <f t="shared" si="211"/>
        <v>0</v>
      </c>
      <c r="Q279" s="41">
        <f t="shared" si="211"/>
        <v>0</v>
      </c>
      <c r="R279" s="39">
        <f t="shared" si="211"/>
        <v>0</v>
      </c>
      <c r="S279" s="40">
        <f t="shared" si="211"/>
        <v>0</v>
      </c>
      <c r="T279" s="40">
        <f t="shared" si="211"/>
        <v>0</v>
      </c>
      <c r="U279" s="41">
        <f t="shared" si="211"/>
        <v>0</v>
      </c>
      <c r="V279" s="39">
        <f t="shared" si="210"/>
        <v>0</v>
      </c>
      <c r="W279" s="40">
        <f t="shared" si="210"/>
        <v>0</v>
      </c>
      <c r="X279" s="40">
        <f t="shared" si="210"/>
        <v>0</v>
      </c>
      <c r="Y279" s="41">
        <f t="shared" si="210"/>
        <v>0</v>
      </c>
    </row>
    <row r="280" spans="1:25" ht="12" customHeight="1">
      <c r="A280" s="450">
        <v>5</v>
      </c>
      <c r="B280" s="347">
        <v>1</v>
      </c>
      <c r="C280" s="314">
        <v>12</v>
      </c>
      <c r="D280" s="349" t="s">
        <v>175</v>
      </c>
      <c r="E280" s="357">
        <v>10</v>
      </c>
      <c r="F280" s="332"/>
      <c r="G280" s="322"/>
      <c r="H280" s="324" t="s">
        <v>17</v>
      </c>
      <c r="I280" s="139" t="s">
        <v>166</v>
      </c>
      <c r="J280" s="57"/>
      <c r="K280" s="58"/>
      <c r="L280" s="175"/>
      <c r="M280" s="176"/>
      <c r="N280" s="173"/>
      <c r="O280" s="174"/>
      <c r="P280" s="174"/>
      <c r="Q280" s="177"/>
      <c r="R280" s="96">
        <v>30</v>
      </c>
      <c r="S280" s="174"/>
      <c r="T280" s="174"/>
      <c r="U280" s="177">
        <v>30</v>
      </c>
      <c r="V280" s="96"/>
      <c r="W280" s="174"/>
      <c r="X280" s="174"/>
      <c r="Y280" s="177"/>
    </row>
    <row r="281" spans="1:25" ht="12" customHeight="1" thickBot="1">
      <c r="A281" s="450"/>
      <c r="B281" s="347"/>
      <c r="C281" s="348"/>
      <c r="D281" s="350"/>
      <c r="E281" s="345"/>
      <c r="F281" s="315"/>
      <c r="G281" s="323"/>
      <c r="H281" s="325"/>
      <c r="I281" s="161" t="s">
        <v>167</v>
      </c>
      <c r="J281" s="164">
        <f aca="true" t="shared" si="212" ref="J281:Y281">J280/3.4528</f>
        <v>0</v>
      </c>
      <c r="K281" s="162">
        <f t="shared" si="212"/>
        <v>0</v>
      </c>
      <c r="L281" s="162">
        <f t="shared" si="212"/>
        <v>0</v>
      </c>
      <c r="M281" s="165">
        <f t="shared" si="212"/>
        <v>0</v>
      </c>
      <c r="N281" s="166">
        <f t="shared" si="212"/>
        <v>0</v>
      </c>
      <c r="O281" s="162">
        <f t="shared" si="212"/>
        <v>0</v>
      </c>
      <c r="P281" s="162">
        <f t="shared" si="212"/>
        <v>0</v>
      </c>
      <c r="Q281" s="163">
        <f t="shared" si="212"/>
        <v>0</v>
      </c>
      <c r="R281" s="166">
        <f t="shared" si="212"/>
        <v>8.688600556070435</v>
      </c>
      <c r="S281" s="162">
        <f t="shared" si="212"/>
        <v>0</v>
      </c>
      <c r="T281" s="162">
        <f t="shared" si="212"/>
        <v>0</v>
      </c>
      <c r="U281" s="163">
        <f t="shared" si="212"/>
        <v>8.688600556070435</v>
      </c>
      <c r="V281" s="166">
        <f t="shared" si="212"/>
        <v>0</v>
      </c>
      <c r="W281" s="162">
        <f t="shared" si="212"/>
        <v>0</v>
      </c>
      <c r="X281" s="162">
        <f t="shared" si="212"/>
        <v>0</v>
      </c>
      <c r="Y281" s="163">
        <f t="shared" si="212"/>
        <v>0</v>
      </c>
    </row>
    <row r="282" spans="1:25" ht="12" customHeight="1" thickBot="1">
      <c r="A282" s="450"/>
      <c r="B282" s="347"/>
      <c r="C282" s="348"/>
      <c r="D282" s="350"/>
      <c r="E282" s="345"/>
      <c r="F282" s="326" t="s">
        <v>19</v>
      </c>
      <c r="G282" s="327"/>
      <c r="H282" s="328"/>
      <c r="I282" s="146" t="s">
        <v>166</v>
      </c>
      <c r="J282" s="81">
        <f aca="true" t="shared" si="213" ref="J282:Y282">J280</f>
        <v>0</v>
      </c>
      <c r="K282" s="66">
        <f t="shared" si="213"/>
        <v>0</v>
      </c>
      <c r="L282" s="66">
        <f t="shared" si="213"/>
        <v>0</v>
      </c>
      <c r="M282" s="80">
        <f t="shared" si="213"/>
        <v>0</v>
      </c>
      <c r="N282" s="39">
        <f t="shared" si="213"/>
        <v>0</v>
      </c>
      <c r="O282" s="40">
        <f t="shared" si="213"/>
        <v>0</v>
      </c>
      <c r="P282" s="40">
        <f t="shared" si="213"/>
        <v>0</v>
      </c>
      <c r="Q282" s="41">
        <f t="shared" si="213"/>
        <v>0</v>
      </c>
      <c r="R282" s="39">
        <f t="shared" si="213"/>
        <v>30</v>
      </c>
      <c r="S282" s="40">
        <f t="shared" si="213"/>
        <v>0</v>
      </c>
      <c r="T282" s="40">
        <f t="shared" si="213"/>
        <v>0</v>
      </c>
      <c r="U282" s="41">
        <f t="shared" si="213"/>
        <v>30</v>
      </c>
      <c r="V282" s="39">
        <f t="shared" si="213"/>
        <v>0</v>
      </c>
      <c r="W282" s="40">
        <f t="shared" si="213"/>
        <v>0</v>
      </c>
      <c r="X282" s="40">
        <f t="shared" si="213"/>
        <v>0</v>
      </c>
      <c r="Y282" s="41">
        <f t="shared" si="213"/>
        <v>0</v>
      </c>
    </row>
    <row r="283" spans="1:25" ht="12" customHeight="1" thickBot="1">
      <c r="A283" s="450"/>
      <c r="B283" s="347"/>
      <c r="C283" s="348"/>
      <c r="D283" s="350"/>
      <c r="E283" s="345"/>
      <c r="F283" s="329"/>
      <c r="G283" s="330"/>
      <c r="H283" s="331"/>
      <c r="I283" s="146" t="s">
        <v>167</v>
      </c>
      <c r="J283" s="81">
        <f aca="true" t="shared" si="214" ref="J283:Y283">J281</f>
        <v>0</v>
      </c>
      <c r="K283" s="66">
        <f t="shared" si="214"/>
        <v>0</v>
      </c>
      <c r="L283" s="66">
        <f t="shared" si="214"/>
        <v>0</v>
      </c>
      <c r="M283" s="80">
        <f t="shared" si="214"/>
        <v>0</v>
      </c>
      <c r="N283" s="39">
        <f t="shared" si="214"/>
        <v>0</v>
      </c>
      <c r="O283" s="40">
        <f t="shared" si="214"/>
        <v>0</v>
      </c>
      <c r="P283" s="40">
        <f t="shared" si="214"/>
        <v>0</v>
      </c>
      <c r="Q283" s="41">
        <f t="shared" si="214"/>
        <v>0</v>
      </c>
      <c r="R283" s="39">
        <f t="shared" si="214"/>
        <v>8.688600556070435</v>
      </c>
      <c r="S283" s="40">
        <f t="shared" si="214"/>
        <v>0</v>
      </c>
      <c r="T283" s="40">
        <f t="shared" si="214"/>
        <v>0</v>
      </c>
      <c r="U283" s="41">
        <f t="shared" si="214"/>
        <v>8.688600556070435</v>
      </c>
      <c r="V283" s="39">
        <f t="shared" si="214"/>
        <v>0</v>
      </c>
      <c r="W283" s="40">
        <f t="shared" si="214"/>
        <v>0</v>
      </c>
      <c r="X283" s="40">
        <f t="shared" si="214"/>
        <v>0</v>
      </c>
      <c r="Y283" s="41">
        <f t="shared" si="214"/>
        <v>0</v>
      </c>
    </row>
    <row r="284" spans="1:25" ht="12" customHeight="1">
      <c r="A284" s="450">
        <v>5</v>
      </c>
      <c r="B284" s="347">
        <v>1</v>
      </c>
      <c r="C284" s="314">
        <v>13</v>
      </c>
      <c r="D284" s="349" t="s">
        <v>176</v>
      </c>
      <c r="E284" s="357">
        <v>10</v>
      </c>
      <c r="F284" s="332"/>
      <c r="G284" s="322"/>
      <c r="H284" s="324" t="s">
        <v>17</v>
      </c>
      <c r="I284" s="139" t="s">
        <v>166</v>
      </c>
      <c r="J284" s="57"/>
      <c r="K284" s="58"/>
      <c r="L284" s="175"/>
      <c r="M284" s="176"/>
      <c r="N284" s="173"/>
      <c r="O284" s="174"/>
      <c r="P284" s="174"/>
      <c r="Q284" s="177"/>
      <c r="R284" s="96">
        <v>200</v>
      </c>
      <c r="S284" s="174"/>
      <c r="T284" s="174"/>
      <c r="U284" s="177">
        <v>200</v>
      </c>
      <c r="V284" s="96"/>
      <c r="W284" s="174"/>
      <c r="X284" s="174"/>
      <c r="Y284" s="177"/>
    </row>
    <row r="285" spans="1:25" ht="12" customHeight="1" thickBot="1">
      <c r="A285" s="450"/>
      <c r="B285" s="347"/>
      <c r="C285" s="348"/>
      <c r="D285" s="350"/>
      <c r="E285" s="345"/>
      <c r="F285" s="315"/>
      <c r="G285" s="323"/>
      <c r="H285" s="325"/>
      <c r="I285" s="161" t="s">
        <v>167</v>
      </c>
      <c r="J285" s="164">
        <f aca="true" t="shared" si="215" ref="J285:Y285">J284/3.4528</f>
        <v>0</v>
      </c>
      <c r="K285" s="162">
        <f t="shared" si="215"/>
        <v>0</v>
      </c>
      <c r="L285" s="162">
        <f t="shared" si="215"/>
        <v>0</v>
      </c>
      <c r="M285" s="165">
        <f t="shared" si="215"/>
        <v>0</v>
      </c>
      <c r="N285" s="166">
        <f t="shared" si="215"/>
        <v>0</v>
      </c>
      <c r="O285" s="162">
        <f t="shared" si="215"/>
        <v>0</v>
      </c>
      <c r="P285" s="162">
        <f t="shared" si="215"/>
        <v>0</v>
      </c>
      <c r="Q285" s="163">
        <f t="shared" si="215"/>
        <v>0</v>
      </c>
      <c r="R285" s="166">
        <f t="shared" si="215"/>
        <v>57.92400370713624</v>
      </c>
      <c r="S285" s="162">
        <f t="shared" si="215"/>
        <v>0</v>
      </c>
      <c r="T285" s="162">
        <f t="shared" si="215"/>
        <v>0</v>
      </c>
      <c r="U285" s="163">
        <f t="shared" si="215"/>
        <v>57.92400370713624</v>
      </c>
      <c r="V285" s="166">
        <f t="shared" si="215"/>
        <v>0</v>
      </c>
      <c r="W285" s="162">
        <f t="shared" si="215"/>
        <v>0</v>
      </c>
      <c r="X285" s="162">
        <f t="shared" si="215"/>
        <v>0</v>
      </c>
      <c r="Y285" s="163">
        <f t="shared" si="215"/>
        <v>0</v>
      </c>
    </row>
    <row r="286" spans="1:25" ht="12" customHeight="1" thickBot="1">
      <c r="A286" s="450"/>
      <c r="B286" s="347"/>
      <c r="C286" s="348"/>
      <c r="D286" s="350"/>
      <c r="E286" s="345"/>
      <c r="F286" s="326" t="s">
        <v>19</v>
      </c>
      <c r="G286" s="327"/>
      <c r="H286" s="328"/>
      <c r="I286" s="146" t="s">
        <v>166</v>
      </c>
      <c r="J286" s="81">
        <f aca="true" t="shared" si="216" ref="J286:Y286">J284</f>
        <v>0</v>
      </c>
      <c r="K286" s="66">
        <f t="shared" si="216"/>
        <v>0</v>
      </c>
      <c r="L286" s="66">
        <f t="shared" si="216"/>
        <v>0</v>
      </c>
      <c r="M286" s="80">
        <f t="shared" si="216"/>
        <v>0</v>
      </c>
      <c r="N286" s="39">
        <f t="shared" si="216"/>
        <v>0</v>
      </c>
      <c r="O286" s="40">
        <f t="shared" si="216"/>
        <v>0</v>
      </c>
      <c r="P286" s="40">
        <f t="shared" si="216"/>
        <v>0</v>
      </c>
      <c r="Q286" s="41">
        <f t="shared" si="216"/>
        <v>0</v>
      </c>
      <c r="R286" s="39">
        <f t="shared" si="216"/>
        <v>200</v>
      </c>
      <c r="S286" s="40">
        <f t="shared" si="216"/>
        <v>0</v>
      </c>
      <c r="T286" s="40">
        <f t="shared" si="216"/>
        <v>0</v>
      </c>
      <c r="U286" s="41">
        <f t="shared" si="216"/>
        <v>200</v>
      </c>
      <c r="V286" s="39">
        <f t="shared" si="216"/>
        <v>0</v>
      </c>
      <c r="W286" s="40">
        <f t="shared" si="216"/>
        <v>0</v>
      </c>
      <c r="X286" s="40">
        <f t="shared" si="216"/>
        <v>0</v>
      </c>
      <c r="Y286" s="41">
        <f t="shared" si="216"/>
        <v>0</v>
      </c>
    </row>
    <row r="287" spans="1:25" ht="12" customHeight="1" thickBot="1">
      <c r="A287" s="450"/>
      <c r="B287" s="347"/>
      <c r="C287" s="348"/>
      <c r="D287" s="350"/>
      <c r="E287" s="345"/>
      <c r="F287" s="329"/>
      <c r="G287" s="330"/>
      <c r="H287" s="331"/>
      <c r="I287" s="146" t="s">
        <v>167</v>
      </c>
      <c r="J287" s="81">
        <f aca="true" t="shared" si="217" ref="J287:Y287">J285</f>
        <v>0</v>
      </c>
      <c r="K287" s="66">
        <f t="shared" si="217"/>
        <v>0</v>
      </c>
      <c r="L287" s="66">
        <f t="shared" si="217"/>
        <v>0</v>
      </c>
      <c r="M287" s="80">
        <f t="shared" si="217"/>
        <v>0</v>
      </c>
      <c r="N287" s="39">
        <f t="shared" si="217"/>
        <v>0</v>
      </c>
      <c r="O287" s="40">
        <f t="shared" si="217"/>
        <v>0</v>
      </c>
      <c r="P287" s="40">
        <f t="shared" si="217"/>
        <v>0</v>
      </c>
      <c r="Q287" s="41">
        <f t="shared" si="217"/>
        <v>0</v>
      </c>
      <c r="R287" s="39">
        <f t="shared" si="217"/>
        <v>57.92400370713624</v>
      </c>
      <c r="S287" s="40">
        <f t="shared" si="217"/>
        <v>0</v>
      </c>
      <c r="T287" s="40">
        <f t="shared" si="217"/>
        <v>0</v>
      </c>
      <c r="U287" s="41">
        <f t="shared" si="217"/>
        <v>57.92400370713624</v>
      </c>
      <c r="V287" s="39">
        <f t="shared" si="217"/>
        <v>0</v>
      </c>
      <c r="W287" s="40">
        <f t="shared" si="217"/>
        <v>0</v>
      </c>
      <c r="X287" s="40">
        <f t="shared" si="217"/>
        <v>0</v>
      </c>
      <c r="Y287" s="41">
        <f t="shared" si="217"/>
        <v>0</v>
      </c>
    </row>
    <row r="288" spans="1:25" ht="12" customHeight="1">
      <c r="A288" s="450">
        <v>5</v>
      </c>
      <c r="B288" s="347">
        <v>1</v>
      </c>
      <c r="C288" s="314">
        <v>14</v>
      </c>
      <c r="D288" s="349" t="s">
        <v>177</v>
      </c>
      <c r="E288" s="357">
        <v>35</v>
      </c>
      <c r="F288" s="332"/>
      <c r="G288" s="322"/>
      <c r="H288" s="324" t="s">
        <v>17</v>
      </c>
      <c r="I288" s="139" t="s">
        <v>166</v>
      </c>
      <c r="J288" s="57"/>
      <c r="K288" s="58"/>
      <c r="L288" s="175"/>
      <c r="M288" s="176"/>
      <c r="N288" s="173">
        <v>20</v>
      </c>
      <c r="O288" s="174"/>
      <c r="P288" s="174"/>
      <c r="Q288" s="177">
        <v>20</v>
      </c>
      <c r="R288" s="96"/>
      <c r="S288" s="174"/>
      <c r="T288" s="174"/>
      <c r="U288" s="177"/>
      <c r="V288" s="96"/>
      <c r="W288" s="174"/>
      <c r="X288" s="174"/>
      <c r="Y288" s="177"/>
    </row>
    <row r="289" spans="1:25" ht="12" customHeight="1" thickBot="1">
      <c r="A289" s="450"/>
      <c r="B289" s="347"/>
      <c r="C289" s="348"/>
      <c r="D289" s="350"/>
      <c r="E289" s="345"/>
      <c r="F289" s="315"/>
      <c r="G289" s="323"/>
      <c r="H289" s="325"/>
      <c r="I289" s="161" t="s">
        <v>167</v>
      </c>
      <c r="J289" s="164">
        <f aca="true" t="shared" si="218" ref="J289:Y289">J288/3.4528</f>
        <v>0</v>
      </c>
      <c r="K289" s="162">
        <f t="shared" si="218"/>
        <v>0</v>
      </c>
      <c r="L289" s="162">
        <f t="shared" si="218"/>
        <v>0</v>
      </c>
      <c r="M289" s="165">
        <f t="shared" si="218"/>
        <v>0</v>
      </c>
      <c r="N289" s="166">
        <f t="shared" si="218"/>
        <v>5.792400370713624</v>
      </c>
      <c r="O289" s="162">
        <f t="shared" si="218"/>
        <v>0</v>
      </c>
      <c r="P289" s="162">
        <f t="shared" si="218"/>
        <v>0</v>
      </c>
      <c r="Q289" s="163">
        <f t="shared" si="218"/>
        <v>5.792400370713624</v>
      </c>
      <c r="R289" s="166">
        <f t="shared" si="218"/>
        <v>0</v>
      </c>
      <c r="S289" s="162">
        <f t="shared" si="218"/>
        <v>0</v>
      </c>
      <c r="T289" s="162">
        <f t="shared" si="218"/>
        <v>0</v>
      </c>
      <c r="U289" s="163">
        <f t="shared" si="218"/>
        <v>0</v>
      </c>
      <c r="V289" s="166">
        <f t="shared" si="218"/>
        <v>0</v>
      </c>
      <c r="W289" s="162">
        <f t="shared" si="218"/>
        <v>0</v>
      </c>
      <c r="X289" s="162">
        <f t="shared" si="218"/>
        <v>0</v>
      </c>
      <c r="Y289" s="163">
        <f t="shared" si="218"/>
        <v>0</v>
      </c>
    </row>
    <row r="290" spans="1:25" ht="12" customHeight="1" thickBot="1">
      <c r="A290" s="450"/>
      <c r="B290" s="347"/>
      <c r="C290" s="348"/>
      <c r="D290" s="350"/>
      <c r="E290" s="345"/>
      <c r="F290" s="326" t="s">
        <v>19</v>
      </c>
      <c r="G290" s="327"/>
      <c r="H290" s="328"/>
      <c r="I290" s="146" t="s">
        <v>166</v>
      </c>
      <c r="J290" s="81">
        <f aca="true" t="shared" si="219" ref="J290:Y290">J288</f>
        <v>0</v>
      </c>
      <c r="K290" s="66">
        <f t="shared" si="219"/>
        <v>0</v>
      </c>
      <c r="L290" s="66">
        <f t="shared" si="219"/>
        <v>0</v>
      </c>
      <c r="M290" s="80">
        <f t="shared" si="219"/>
        <v>0</v>
      </c>
      <c r="N290" s="39">
        <f t="shared" si="219"/>
        <v>20</v>
      </c>
      <c r="O290" s="40">
        <f t="shared" si="219"/>
        <v>0</v>
      </c>
      <c r="P290" s="40">
        <f t="shared" si="219"/>
        <v>0</v>
      </c>
      <c r="Q290" s="41">
        <f t="shared" si="219"/>
        <v>20</v>
      </c>
      <c r="R290" s="39">
        <f t="shared" si="219"/>
        <v>0</v>
      </c>
      <c r="S290" s="40">
        <f t="shared" si="219"/>
        <v>0</v>
      </c>
      <c r="T290" s="40">
        <f t="shared" si="219"/>
        <v>0</v>
      </c>
      <c r="U290" s="41">
        <f t="shared" si="219"/>
        <v>0</v>
      </c>
      <c r="V290" s="39">
        <f t="shared" si="219"/>
        <v>0</v>
      </c>
      <c r="W290" s="40">
        <f t="shared" si="219"/>
        <v>0</v>
      </c>
      <c r="X290" s="40">
        <f t="shared" si="219"/>
        <v>0</v>
      </c>
      <c r="Y290" s="41">
        <f t="shared" si="219"/>
        <v>0</v>
      </c>
    </row>
    <row r="291" spans="1:25" ht="12" customHeight="1" thickBot="1">
      <c r="A291" s="450"/>
      <c r="B291" s="347"/>
      <c r="C291" s="315"/>
      <c r="D291" s="351"/>
      <c r="E291" s="358"/>
      <c r="F291" s="329"/>
      <c r="G291" s="330"/>
      <c r="H291" s="331"/>
      <c r="I291" s="146" t="s">
        <v>167</v>
      </c>
      <c r="J291" s="81">
        <f aca="true" t="shared" si="220" ref="J291:Y291">J289</f>
        <v>0</v>
      </c>
      <c r="K291" s="66">
        <f t="shared" si="220"/>
        <v>0</v>
      </c>
      <c r="L291" s="66">
        <f t="shared" si="220"/>
        <v>0</v>
      </c>
      <c r="M291" s="80">
        <f t="shared" si="220"/>
        <v>0</v>
      </c>
      <c r="N291" s="39">
        <f t="shared" si="220"/>
        <v>5.792400370713624</v>
      </c>
      <c r="O291" s="40">
        <f t="shared" si="220"/>
        <v>0</v>
      </c>
      <c r="P291" s="40">
        <f t="shared" si="220"/>
        <v>0</v>
      </c>
      <c r="Q291" s="41">
        <f t="shared" si="220"/>
        <v>5.792400370713624</v>
      </c>
      <c r="R291" s="39">
        <f t="shared" si="220"/>
        <v>0</v>
      </c>
      <c r="S291" s="40">
        <f t="shared" si="220"/>
        <v>0</v>
      </c>
      <c r="T291" s="40">
        <f t="shared" si="220"/>
        <v>0</v>
      </c>
      <c r="U291" s="41">
        <f t="shared" si="220"/>
        <v>0</v>
      </c>
      <c r="V291" s="39">
        <f t="shared" si="220"/>
        <v>0</v>
      </c>
      <c r="W291" s="40">
        <f t="shared" si="220"/>
        <v>0</v>
      </c>
      <c r="X291" s="40">
        <f t="shared" si="220"/>
        <v>0</v>
      </c>
      <c r="Y291" s="41">
        <f t="shared" si="220"/>
        <v>0</v>
      </c>
    </row>
    <row r="292" spans="1:39" s="10" customFormat="1" ht="14.25" customHeight="1" thickBot="1">
      <c r="A292" s="365">
        <v>5</v>
      </c>
      <c r="B292" s="463">
        <v>1</v>
      </c>
      <c r="C292" s="302" t="s">
        <v>38</v>
      </c>
      <c r="D292" s="293"/>
      <c r="E292" s="293"/>
      <c r="F292" s="293"/>
      <c r="G292" s="293"/>
      <c r="H292" s="292"/>
      <c r="I292" s="151" t="s">
        <v>166</v>
      </c>
      <c r="J292" s="71">
        <f>SUM(J290,J286,J282,J278,J270,J260,J256,J252,J248,J240,J232,J228,J224,J274)</f>
        <v>311.6</v>
      </c>
      <c r="K292" s="72">
        <f aca="true" t="shared" si="221" ref="K292:Y293">SUM(K290,K286,K282,K278,K270,K260,K256,K252,K248,K240,K232,K228,K224,K274)</f>
        <v>87.9</v>
      </c>
      <c r="L292" s="72">
        <f t="shared" si="221"/>
        <v>0</v>
      </c>
      <c r="M292" s="73">
        <f t="shared" si="221"/>
        <v>223.7</v>
      </c>
      <c r="N292" s="82">
        <f t="shared" si="221"/>
        <v>696.9</v>
      </c>
      <c r="O292" s="83">
        <f t="shared" si="221"/>
        <v>102</v>
      </c>
      <c r="P292" s="83">
        <f t="shared" si="221"/>
        <v>0</v>
      </c>
      <c r="Q292" s="84">
        <f t="shared" si="221"/>
        <v>594.9</v>
      </c>
      <c r="R292" s="71">
        <f t="shared" si="221"/>
        <v>310</v>
      </c>
      <c r="S292" s="72">
        <f t="shared" si="221"/>
        <v>80</v>
      </c>
      <c r="T292" s="72">
        <f t="shared" si="221"/>
        <v>0</v>
      </c>
      <c r="U292" s="73">
        <f t="shared" si="221"/>
        <v>230</v>
      </c>
      <c r="V292" s="71">
        <f t="shared" si="221"/>
        <v>60</v>
      </c>
      <c r="W292" s="72">
        <f t="shared" si="221"/>
        <v>60</v>
      </c>
      <c r="X292" s="72">
        <f t="shared" si="221"/>
        <v>0</v>
      </c>
      <c r="Y292" s="73">
        <f t="shared" si="221"/>
        <v>0</v>
      </c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</row>
    <row r="293" spans="1:39" s="10" customFormat="1" ht="14.25" customHeight="1" thickBot="1">
      <c r="A293" s="366"/>
      <c r="B293" s="464"/>
      <c r="C293" s="335"/>
      <c r="D293" s="336"/>
      <c r="E293" s="336"/>
      <c r="F293" s="336"/>
      <c r="G293" s="336"/>
      <c r="H293" s="337"/>
      <c r="I293" s="151" t="s">
        <v>167</v>
      </c>
      <c r="J293" s="71">
        <f>SUM(J291,J287,J283,J279,J271,J261,J257,J253,J249,J241,J233,J229,J225,J275)</f>
        <v>90.24559777571827</v>
      </c>
      <c r="K293" s="72">
        <f t="shared" si="221"/>
        <v>25.457599629286378</v>
      </c>
      <c r="L293" s="72">
        <f t="shared" si="221"/>
        <v>0</v>
      </c>
      <c r="M293" s="73">
        <f t="shared" si="221"/>
        <v>64.78799814643187</v>
      </c>
      <c r="N293" s="82">
        <f t="shared" si="221"/>
        <v>201.83619091751623</v>
      </c>
      <c r="O293" s="83">
        <f t="shared" si="221"/>
        <v>29.541241890639483</v>
      </c>
      <c r="P293" s="83">
        <f t="shared" si="221"/>
        <v>0</v>
      </c>
      <c r="Q293" s="84">
        <f t="shared" si="221"/>
        <v>172.29494902687674</v>
      </c>
      <c r="R293" s="71">
        <f t="shared" si="221"/>
        <v>89.78220574606117</v>
      </c>
      <c r="S293" s="72">
        <f t="shared" si="221"/>
        <v>23.169601482854496</v>
      </c>
      <c r="T293" s="72">
        <f t="shared" si="221"/>
        <v>0</v>
      </c>
      <c r="U293" s="73">
        <f t="shared" si="221"/>
        <v>66.61260426320668</v>
      </c>
      <c r="V293" s="71">
        <f t="shared" si="221"/>
        <v>17.377201112140874</v>
      </c>
      <c r="W293" s="72">
        <f t="shared" si="221"/>
        <v>17.377201112140874</v>
      </c>
      <c r="X293" s="72">
        <f t="shared" si="221"/>
        <v>0</v>
      </c>
      <c r="Y293" s="73">
        <f t="shared" si="221"/>
        <v>0</v>
      </c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</row>
    <row r="294" spans="1:39" s="10" customFormat="1" ht="13.5" customHeight="1" thickBot="1">
      <c r="A294" s="9">
        <v>5</v>
      </c>
      <c r="B294" s="116">
        <v>2</v>
      </c>
      <c r="C294" s="425" t="s">
        <v>128</v>
      </c>
      <c r="D294" s="426"/>
      <c r="E294" s="426"/>
      <c r="F294" s="426"/>
      <c r="G294" s="426"/>
      <c r="H294" s="426"/>
      <c r="I294" s="426"/>
      <c r="J294" s="426"/>
      <c r="K294" s="426"/>
      <c r="L294" s="426"/>
      <c r="M294" s="426"/>
      <c r="N294" s="426"/>
      <c r="O294" s="426"/>
      <c r="P294" s="426"/>
      <c r="Q294" s="426"/>
      <c r="R294" s="426"/>
      <c r="S294" s="426"/>
      <c r="T294" s="426"/>
      <c r="U294" s="426"/>
      <c r="V294" s="426"/>
      <c r="W294" s="426"/>
      <c r="X294" s="426"/>
      <c r="Y294" s="427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</row>
    <row r="295" spans="1:39" s="10" customFormat="1" ht="12.75" customHeight="1">
      <c r="A295" s="346">
        <v>5</v>
      </c>
      <c r="B295" s="347">
        <v>2</v>
      </c>
      <c r="C295" s="332">
        <v>1</v>
      </c>
      <c r="D295" s="467" t="s">
        <v>61</v>
      </c>
      <c r="E295" s="473">
        <v>10</v>
      </c>
      <c r="F295" s="332" t="s">
        <v>59</v>
      </c>
      <c r="G295" s="332" t="s">
        <v>100</v>
      </c>
      <c r="H295" s="367" t="s">
        <v>17</v>
      </c>
      <c r="I295" s="134" t="s">
        <v>166</v>
      </c>
      <c r="J295" s="240">
        <v>30</v>
      </c>
      <c r="K295" s="241">
        <v>30</v>
      </c>
      <c r="L295" s="241"/>
      <c r="M295" s="260"/>
      <c r="N295" s="52">
        <v>30</v>
      </c>
      <c r="O295" s="53">
        <v>30</v>
      </c>
      <c r="P295" s="53"/>
      <c r="Q295" s="54"/>
      <c r="R295" s="52"/>
      <c r="S295" s="53"/>
      <c r="T295" s="53"/>
      <c r="U295" s="54"/>
      <c r="V295" s="52"/>
      <c r="W295" s="53"/>
      <c r="X295" s="53"/>
      <c r="Y295" s="54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</row>
    <row r="296" spans="1:39" s="10" customFormat="1" ht="12.75" customHeight="1">
      <c r="A296" s="346"/>
      <c r="B296" s="347"/>
      <c r="C296" s="348"/>
      <c r="D296" s="350"/>
      <c r="E296" s="345"/>
      <c r="F296" s="348"/>
      <c r="G296" s="348"/>
      <c r="H296" s="368"/>
      <c r="I296" s="160" t="s">
        <v>167</v>
      </c>
      <c r="J296" s="258">
        <f aca="true" t="shared" si="222" ref="J296:U296">J295/3.4528</f>
        <v>8.688600556070435</v>
      </c>
      <c r="K296" s="244">
        <f t="shared" si="222"/>
        <v>8.688600556070435</v>
      </c>
      <c r="L296" s="244">
        <f t="shared" si="222"/>
        <v>0</v>
      </c>
      <c r="M296" s="259">
        <f t="shared" si="222"/>
        <v>0</v>
      </c>
      <c r="N296" s="97">
        <f t="shared" si="222"/>
        <v>8.688600556070435</v>
      </c>
      <c r="O296" s="102">
        <f t="shared" si="222"/>
        <v>8.688600556070435</v>
      </c>
      <c r="P296" s="102">
        <f t="shared" si="222"/>
        <v>0</v>
      </c>
      <c r="Q296" s="131">
        <f t="shared" si="222"/>
        <v>0</v>
      </c>
      <c r="R296" s="97">
        <f t="shared" si="222"/>
        <v>0</v>
      </c>
      <c r="S296" s="102">
        <f t="shared" si="222"/>
        <v>0</v>
      </c>
      <c r="T296" s="102">
        <f t="shared" si="222"/>
        <v>0</v>
      </c>
      <c r="U296" s="131">
        <f t="shared" si="222"/>
        <v>0</v>
      </c>
      <c r="V296" s="97">
        <f>V295/3.4528</f>
        <v>0</v>
      </c>
      <c r="W296" s="102">
        <f>W295/3.4528</f>
        <v>0</v>
      </c>
      <c r="X296" s="102">
        <f>X295/3.4528</f>
        <v>0</v>
      </c>
      <c r="Y296" s="131">
        <f>Y295/3.4528</f>
        <v>0</v>
      </c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</row>
    <row r="297" spans="1:39" s="10" customFormat="1" ht="12.75" customHeight="1">
      <c r="A297" s="346"/>
      <c r="B297" s="347"/>
      <c r="C297" s="348"/>
      <c r="D297" s="350"/>
      <c r="E297" s="345"/>
      <c r="F297" s="348"/>
      <c r="G297" s="348"/>
      <c r="H297" s="359" t="s">
        <v>37</v>
      </c>
      <c r="I297" s="137" t="s">
        <v>166</v>
      </c>
      <c r="J297" s="243"/>
      <c r="K297" s="261"/>
      <c r="L297" s="261"/>
      <c r="M297" s="262"/>
      <c r="N297" s="37">
        <v>100</v>
      </c>
      <c r="O297" s="12">
        <v>100</v>
      </c>
      <c r="P297" s="12"/>
      <c r="Q297" s="13"/>
      <c r="R297" s="37"/>
      <c r="S297" s="12"/>
      <c r="T297" s="12"/>
      <c r="U297" s="13"/>
      <c r="V297" s="37"/>
      <c r="W297" s="12"/>
      <c r="X297" s="12"/>
      <c r="Y297" s="13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</row>
    <row r="298" spans="1:39" s="10" customFormat="1" ht="12.75" customHeight="1" thickBot="1">
      <c r="A298" s="346"/>
      <c r="B298" s="347"/>
      <c r="C298" s="348"/>
      <c r="D298" s="350"/>
      <c r="E298" s="345"/>
      <c r="F298" s="315"/>
      <c r="G298" s="315"/>
      <c r="H298" s="325"/>
      <c r="I298" s="161" t="s">
        <v>167</v>
      </c>
      <c r="J298" s="251">
        <f aca="true" t="shared" si="223" ref="J298:U298">J297/3.4528</f>
        <v>0</v>
      </c>
      <c r="K298" s="252">
        <f t="shared" si="223"/>
        <v>0</v>
      </c>
      <c r="L298" s="252">
        <f t="shared" si="223"/>
        <v>0</v>
      </c>
      <c r="M298" s="253">
        <f t="shared" si="223"/>
        <v>0</v>
      </c>
      <c r="N298" s="166">
        <f t="shared" si="223"/>
        <v>28.96200185356812</v>
      </c>
      <c r="O298" s="162">
        <f t="shared" si="223"/>
        <v>28.96200185356812</v>
      </c>
      <c r="P298" s="162">
        <f t="shared" si="223"/>
        <v>0</v>
      </c>
      <c r="Q298" s="163">
        <f t="shared" si="223"/>
        <v>0</v>
      </c>
      <c r="R298" s="166">
        <f t="shared" si="223"/>
        <v>0</v>
      </c>
      <c r="S298" s="162">
        <f t="shared" si="223"/>
        <v>0</v>
      </c>
      <c r="T298" s="162">
        <f t="shared" si="223"/>
        <v>0</v>
      </c>
      <c r="U298" s="163">
        <f t="shared" si="223"/>
        <v>0</v>
      </c>
      <c r="V298" s="166">
        <f>V297/3.4528</f>
        <v>0</v>
      </c>
      <c r="W298" s="162">
        <f>W297/3.4528</f>
        <v>0</v>
      </c>
      <c r="X298" s="162">
        <f>X297/3.4528</f>
        <v>0</v>
      </c>
      <c r="Y298" s="163">
        <f>Y297/3.4528</f>
        <v>0</v>
      </c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</row>
    <row r="299" spans="1:39" s="10" customFormat="1" ht="12.75" customHeight="1" thickBot="1">
      <c r="A299" s="346"/>
      <c r="B299" s="347"/>
      <c r="C299" s="348"/>
      <c r="D299" s="350"/>
      <c r="E299" s="345"/>
      <c r="F299" s="326" t="s">
        <v>19</v>
      </c>
      <c r="G299" s="327"/>
      <c r="H299" s="328"/>
      <c r="I299" s="148" t="s">
        <v>166</v>
      </c>
      <c r="J299" s="186">
        <f aca="true" t="shared" si="224" ref="J299:U300">SUM(J295,J297)</f>
        <v>30</v>
      </c>
      <c r="K299" s="187">
        <f t="shared" si="224"/>
        <v>30</v>
      </c>
      <c r="L299" s="187">
        <f t="shared" si="224"/>
        <v>0</v>
      </c>
      <c r="M299" s="188">
        <f t="shared" si="224"/>
        <v>0</v>
      </c>
      <c r="N299" s="77">
        <f t="shared" si="224"/>
        <v>130</v>
      </c>
      <c r="O299" s="78">
        <f t="shared" si="224"/>
        <v>130</v>
      </c>
      <c r="P299" s="78">
        <f t="shared" si="224"/>
        <v>0</v>
      </c>
      <c r="Q299" s="79">
        <f t="shared" si="224"/>
        <v>0</v>
      </c>
      <c r="R299" s="77">
        <f t="shared" si="224"/>
        <v>0</v>
      </c>
      <c r="S299" s="78">
        <f t="shared" si="224"/>
        <v>0</v>
      </c>
      <c r="T299" s="78">
        <f t="shared" si="224"/>
        <v>0</v>
      </c>
      <c r="U299" s="79">
        <f t="shared" si="224"/>
        <v>0</v>
      </c>
      <c r="V299" s="77">
        <f aca="true" t="shared" si="225" ref="V299:Y300">SUM(V295,V297)</f>
        <v>0</v>
      </c>
      <c r="W299" s="78">
        <f t="shared" si="225"/>
        <v>0</v>
      </c>
      <c r="X299" s="78">
        <f t="shared" si="225"/>
        <v>0</v>
      </c>
      <c r="Y299" s="79">
        <f t="shared" si="225"/>
        <v>0</v>
      </c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</row>
    <row r="300" spans="1:39" s="10" customFormat="1" ht="12.75" customHeight="1" thickBot="1">
      <c r="A300" s="346"/>
      <c r="B300" s="347"/>
      <c r="C300" s="348"/>
      <c r="D300" s="350"/>
      <c r="E300" s="345"/>
      <c r="F300" s="329"/>
      <c r="G300" s="330"/>
      <c r="H300" s="331"/>
      <c r="I300" s="147" t="s">
        <v>167</v>
      </c>
      <c r="J300" s="90">
        <f t="shared" si="224"/>
        <v>8.688600556070435</v>
      </c>
      <c r="K300" s="178">
        <f t="shared" si="224"/>
        <v>8.688600556070435</v>
      </c>
      <c r="L300" s="178">
        <f t="shared" si="224"/>
        <v>0</v>
      </c>
      <c r="M300" s="179">
        <f t="shared" si="224"/>
        <v>0</v>
      </c>
      <c r="N300" s="180">
        <f t="shared" si="224"/>
        <v>37.65060240963855</v>
      </c>
      <c r="O300" s="181">
        <f t="shared" si="224"/>
        <v>37.65060240963855</v>
      </c>
      <c r="P300" s="181">
        <f t="shared" si="224"/>
        <v>0</v>
      </c>
      <c r="Q300" s="182">
        <f t="shared" si="224"/>
        <v>0</v>
      </c>
      <c r="R300" s="169">
        <f t="shared" si="224"/>
        <v>0</v>
      </c>
      <c r="S300" s="141">
        <f t="shared" si="224"/>
        <v>0</v>
      </c>
      <c r="T300" s="141">
        <f t="shared" si="224"/>
        <v>0</v>
      </c>
      <c r="U300" s="142">
        <f t="shared" si="224"/>
        <v>0</v>
      </c>
      <c r="V300" s="169">
        <f t="shared" si="225"/>
        <v>0</v>
      </c>
      <c r="W300" s="141">
        <f t="shared" si="225"/>
        <v>0</v>
      </c>
      <c r="X300" s="141">
        <f t="shared" si="225"/>
        <v>0</v>
      </c>
      <c r="Y300" s="142">
        <f t="shared" si="225"/>
        <v>0</v>
      </c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</row>
    <row r="301" spans="1:39" s="10" customFormat="1" ht="12.75" customHeight="1">
      <c r="A301" s="346">
        <v>5</v>
      </c>
      <c r="B301" s="347">
        <v>2</v>
      </c>
      <c r="C301" s="348">
        <v>2</v>
      </c>
      <c r="D301" s="350" t="s">
        <v>62</v>
      </c>
      <c r="E301" s="345">
        <v>10</v>
      </c>
      <c r="F301" s="332" t="s">
        <v>59</v>
      </c>
      <c r="G301" s="332" t="s">
        <v>101</v>
      </c>
      <c r="H301" s="367" t="s">
        <v>17</v>
      </c>
      <c r="I301" s="134" t="s">
        <v>166</v>
      </c>
      <c r="J301" s="263">
        <v>0.7</v>
      </c>
      <c r="K301" s="241"/>
      <c r="L301" s="241"/>
      <c r="M301" s="242">
        <v>0.7</v>
      </c>
      <c r="N301" s="158"/>
      <c r="O301" s="53"/>
      <c r="P301" s="53"/>
      <c r="Q301" s="54"/>
      <c r="R301" s="158"/>
      <c r="S301" s="53"/>
      <c r="T301" s="53"/>
      <c r="U301" s="54"/>
      <c r="V301" s="158"/>
      <c r="W301" s="53"/>
      <c r="X301" s="53"/>
      <c r="Y301" s="54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</row>
    <row r="302" spans="1:39" s="10" customFormat="1" ht="12.75" customHeight="1">
      <c r="A302" s="346"/>
      <c r="B302" s="347"/>
      <c r="C302" s="348"/>
      <c r="D302" s="350"/>
      <c r="E302" s="345"/>
      <c r="F302" s="348"/>
      <c r="G302" s="348"/>
      <c r="H302" s="368"/>
      <c r="I302" s="160" t="s">
        <v>167</v>
      </c>
      <c r="J302" s="258">
        <f aca="true" t="shared" si="226" ref="J302:U302">J301/3.4528</f>
        <v>0.2027340129749768</v>
      </c>
      <c r="K302" s="244">
        <f t="shared" si="226"/>
        <v>0</v>
      </c>
      <c r="L302" s="244">
        <f t="shared" si="226"/>
        <v>0</v>
      </c>
      <c r="M302" s="259">
        <f t="shared" si="226"/>
        <v>0.2027340129749768</v>
      </c>
      <c r="N302" s="97">
        <f t="shared" si="226"/>
        <v>0</v>
      </c>
      <c r="O302" s="102">
        <f t="shared" si="226"/>
        <v>0</v>
      </c>
      <c r="P302" s="102">
        <f t="shared" si="226"/>
        <v>0</v>
      </c>
      <c r="Q302" s="131">
        <f t="shared" si="226"/>
        <v>0</v>
      </c>
      <c r="R302" s="97">
        <f t="shared" si="226"/>
        <v>0</v>
      </c>
      <c r="S302" s="102">
        <f t="shared" si="226"/>
        <v>0</v>
      </c>
      <c r="T302" s="102">
        <f t="shared" si="226"/>
        <v>0</v>
      </c>
      <c r="U302" s="131">
        <f t="shared" si="226"/>
        <v>0</v>
      </c>
      <c r="V302" s="97">
        <f>V301/3.4528</f>
        <v>0</v>
      </c>
      <c r="W302" s="102">
        <f>W301/3.4528</f>
        <v>0</v>
      </c>
      <c r="X302" s="102">
        <f>X301/3.4528</f>
        <v>0</v>
      </c>
      <c r="Y302" s="131">
        <f>Y301/3.4528</f>
        <v>0</v>
      </c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</row>
    <row r="303" spans="1:39" s="10" customFormat="1" ht="12.75" customHeight="1">
      <c r="A303" s="346"/>
      <c r="B303" s="347"/>
      <c r="C303" s="348"/>
      <c r="D303" s="350"/>
      <c r="E303" s="345"/>
      <c r="F303" s="348"/>
      <c r="G303" s="348"/>
      <c r="H303" s="359" t="s">
        <v>49</v>
      </c>
      <c r="I303" s="137" t="s">
        <v>166</v>
      </c>
      <c r="J303" s="255">
        <v>33.8</v>
      </c>
      <c r="K303" s="92"/>
      <c r="L303" s="92"/>
      <c r="M303" s="93">
        <v>33.8</v>
      </c>
      <c r="N303" s="55"/>
      <c r="O303" s="12"/>
      <c r="P303" s="12"/>
      <c r="Q303" s="13"/>
      <c r="R303" s="55"/>
      <c r="S303" s="12"/>
      <c r="T303" s="12"/>
      <c r="U303" s="13"/>
      <c r="V303" s="55"/>
      <c r="W303" s="12"/>
      <c r="X303" s="12"/>
      <c r="Y303" s="13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</row>
    <row r="304" spans="1:39" s="10" customFormat="1" ht="12.75" customHeight="1">
      <c r="A304" s="346"/>
      <c r="B304" s="347"/>
      <c r="C304" s="348"/>
      <c r="D304" s="350"/>
      <c r="E304" s="345"/>
      <c r="F304" s="348"/>
      <c r="G304" s="348"/>
      <c r="H304" s="359"/>
      <c r="I304" s="160" t="s">
        <v>167</v>
      </c>
      <c r="J304" s="255">
        <f aca="true" t="shared" si="227" ref="J304:U304">J303/3.4528</f>
        <v>9.789156626506024</v>
      </c>
      <c r="K304" s="92">
        <f t="shared" si="227"/>
        <v>0</v>
      </c>
      <c r="L304" s="92">
        <f t="shared" si="227"/>
        <v>0</v>
      </c>
      <c r="M304" s="256">
        <f t="shared" si="227"/>
        <v>9.789156626506024</v>
      </c>
      <c r="N304" s="97">
        <f t="shared" si="227"/>
        <v>0</v>
      </c>
      <c r="O304" s="102">
        <f t="shared" si="227"/>
        <v>0</v>
      </c>
      <c r="P304" s="102">
        <f t="shared" si="227"/>
        <v>0</v>
      </c>
      <c r="Q304" s="131">
        <f t="shared" si="227"/>
        <v>0</v>
      </c>
      <c r="R304" s="97">
        <f t="shared" si="227"/>
        <v>0</v>
      </c>
      <c r="S304" s="102">
        <f t="shared" si="227"/>
        <v>0</v>
      </c>
      <c r="T304" s="102">
        <f t="shared" si="227"/>
        <v>0</v>
      </c>
      <c r="U304" s="131">
        <f t="shared" si="227"/>
        <v>0</v>
      </c>
      <c r="V304" s="97">
        <f>V303/3.4528</f>
        <v>0</v>
      </c>
      <c r="W304" s="102">
        <f>W303/3.4528</f>
        <v>0</v>
      </c>
      <c r="X304" s="102">
        <f>X303/3.4528</f>
        <v>0</v>
      </c>
      <c r="Y304" s="131">
        <f>Y303/3.4528</f>
        <v>0</v>
      </c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</row>
    <row r="305" spans="1:39" s="10" customFormat="1" ht="12.75" customHeight="1">
      <c r="A305" s="346"/>
      <c r="B305" s="347"/>
      <c r="C305" s="348"/>
      <c r="D305" s="350"/>
      <c r="E305" s="345"/>
      <c r="F305" s="348"/>
      <c r="G305" s="348"/>
      <c r="H305" s="359" t="s">
        <v>111</v>
      </c>
      <c r="I305" s="137" t="s">
        <v>166</v>
      </c>
      <c r="J305" s="255">
        <v>17.3</v>
      </c>
      <c r="K305" s="92"/>
      <c r="L305" s="92"/>
      <c r="M305" s="93">
        <v>17.3</v>
      </c>
      <c r="N305" s="55"/>
      <c r="O305" s="12"/>
      <c r="P305" s="12"/>
      <c r="Q305" s="13"/>
      <c r="R305" s="55"/>
      <c r="S305" s="12"/>
      <c r="T305" s="12"/>
      <c r="U305" s="13"/>
      <c r="V305" s="55"/>
      <c r="W305" s="12"/>
      <c r="X305" s="12"/>
      <c r="Y305" s="13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</row>
    <row r="306" spans="1:39" s="10" customFormat="1" ht="12.75" customHeight="1" thickBot="1">
      <c r="A306" s="346"/>
      <c r="B306" s="347"/>
      <c r="C306" s="348"/>
      <c r="D306" s="350"/>
      <c r="E306" s="345"/>
      <c r="F306" s="348"/>
      <c r="G306" s="348"/>
      <c r="H306" s="359"/>
      <c r="I306" s="160" t="s">
        <v>167</v>
      </c>
      <c r="J306" s="255">
        <f aca="true" t="shared" si="228" ref="J306:U306">J305/3.4528</f>
        <v>5.0104263206672845</v>
      </c>
      <c r="K306" s="92">
        <f t="shared" si="228"/>
        <v>0</v>
      </c>
      <c r="L306" s="92">
        <f t="shared" si="228"/>
        <v>0</v>
      </c>
      <c r="M306" s="256">
        <f t="shared" si="228"/>
        <v>5.0104263206672845</v>
      </c>
      <c r="N306" s="97">
        <f t="shared" si="228"/>
        <v>0</v>
      </c>
      <c r="O306" s="102">
        <f t="shared" si="228"/>
        <v>0</v>
      </c>
      <c r="P306" s="102">
        <f t="shared" si="228"/>
        <v>0</v>
      </c>
      <c r="Q306" s="131">
        <f t="shared" si="228"/>
        <v>0</v>
      </c>
      <c r="R306" s="97">
        <f t="shared" si="228"/>
        <v>0</v>
      </c>
      <c r="S306" s="102">
        <f t="shared" si="228"/>
        <v>0</v>
      </c>
      <c r="T306" s="102">
        <f t="shared" si="228"/>
        <v>0</v>
      </c>
      <c r="U306" s="131">
        <f t="shared" si="228"/>
        <v>0</v>
      </c>
      <c r="V306" s="97">
        <f>V305/3.4528</f>
        <v>0</v>
      </c>
      <c r="W306" s="102">
        <f>W305/3.4528</f>
        <v>0</v>
      </c>
      <c r="X306" s="102">
        <f>X305/3.4528</f>
        <v>0</v>
      </c>
      <c r="Y306" s="131">
        <f>Y305/3.4528</f>
        <v>0</v>
      </c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</row>
    <row r="307" spans="1:39" s="10" customFormat="1" ht="12.75" customHeight="1" hidden="1">
      <c r="A307" s="346"/>
      <c r="B307" s="347"/>
      <c r="C307" s="348"/>
      <c r="D307" s="350"/>
      <c r="E307" s="345"/>
      <c r="F307" s="348"/>
      <c r="G307" s="348"/>
      <c r="H307" s="359" t="s">
        <v>50</v>
      </c>
      <c r="I307" s="137" t="s">
        <v>166</v>
      </c>
      <c r="J307" s="216"/>
      <c r="K307" s="217"/>
      <c r="L307" s="217"/>
      <c r="M307" s="218"/>
      <c r="N307" s="55"/>
      <c r="O307" s="12"/>
      <c r="P307" s="12"/>
      <c r="Q307" s="13"/>
      <c r="R307" s="55"/>
      <c r="S307" s="12"/>
      <c r="T307" s="12"/>
      <c r="U307" s="13"/>
      <c r="V307" s="55"/>
      <c r="W307" s="12"/>
      <c r="X307" s="12"/>
      <c r="Y307" s="13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</row>
    <row r="308" spans="1:39" s="10" customFormat="1" ht="12.75" customHeight="1" hidden="1" thickBot="1">
      <c r="A308" s="346"/>
      <c r="B308" s="347"/>
      <c r="C308" s="348"/>
      <c r="D308" s="350"/>
      <c r="E308" s="345"/>
      <c r="F308" s="315"/>
      <c r="G308" s="315"/>
      <c r="H308" s="325"/>
      <c r="I308" s="161" t="s">
        <v>167</v>
      </c>
      <c r="J308" s="219">
        <f aca="true" t="shared" si="229" ref="J308:U308">J307/3.4528</f>
        <v>0</v>
      </c>
      <c r="K308" s="220">
        <f t="shared" si="229"/>
        <v>0</v>
      </c>
      <c r="L308" s="220">
        <f t="shared" si="229"/>
        <v>0</v>
      </c>
      <c r="M308" s="221">
        <f t="shared" si="229"/>
        <v>0</v>
      </c>
      <c r="N308" s="166">
        <f t="shared" si="229"/>
        <v>0</v>
      </c>
      <c r="O308" s="162">
        <f t="shared" si="229"/>
        <v>0</v>
      </c>
      <c r="P308" s="162">
        <f t="shared" si="229"/>
        <v>0</v>
      </c>
      <c r="Q308" s="163">
        <f t="shared" si="229"/>
        <v>0</v>
      </c>
      <c r="R308" s="166">
        <f t="shared" si="229"/>
        <v>0</v>
      </c>
      <c r="S308" s="162">
        <f t="shared" si="229"/>
        <v>0</v>
      </c>
      <c r="T308" s="162">
        <f t="shared" si="229"/>
        <v>0</v>
      </c>
      <c r="U308" s="163">
        <f t="shared" si="229"/>
        <v>0</v>
      </c>
      <c r="V308" s="166">
        <f>V307/3.4528</f>
        <v>0</v>
      </c>
      <c r="W308" s="162">
        <f>W307/3.4528</f>
        <v>0</v>
      </c>
      <c r="X308" s="162">
        <f>X307/3.4528</f>
        <v>0</v>
      </c>
      <c r="Y308" s="163">
        <f>Y307/3.4528</f>
        <v>0</v>
      </c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</row>
    <row r="309" spans="1:39" s="10" customFormat="1" ht="12.75" customHeight="1" thickBot="1">
      <c r="A309" s="346"/>
      <c r="B309" s="347"/>
      <c r="C309" s="348"/>
      <c r="D309" s="350"/>
      <c r="E309" s="345"/>
      <c r="F309" s="326" t="s">
        <v>19</v>
      </c>
      <c r="G309" s="327"/>
      <c r="H309" s="328"/>
      <c r="I309" s="146" t="s">
        <v>166</v>
      </c>
      <c r="J309" s="65">
        <f aca="true" t="shared" si="230" ref="J309:U310">SUM(J301,J303,J305,J307)</f>
        <v>51.8</v>
      </c>
      <c r="K309" s="66">
        <f t="shared" si="230"/>
        <v>0</v>
      </c>
      <c r="L309" s="66">
        <f t="shared" si="230"/>
        <v>0</v>
      </c>
      <c r="M309" s="67">
        <f t="shared" si="230"/>
        <v>51.8</v>
      </c>
      <c r="N309" s="39">
        <f t="shared" si="230"/>
        <v>0</v>
      </c>
      <c r="O309" s="40">
        <f t="shared" si="230"/>
        <v>0</v>
      </c>
      <c r="P309" s="40">
        <f t="shared" si="230"/>
        <v>0</v>
      </c>
      <c r="Q309" s="41">
        <f t="shared" si="230"/>
        <v>0</v>
      </c>
      <c r="R309" s="39">
        <f t="shared" si="230"/>
        <v>0</v>
      </c>
      <c r="S309" s="40">
        <f t="shared" si="230"/>
        <v>0</v>
      </c>
      <c r="T309" s="40">
        <f t="shared" si="230"/>
        <v>0</v>
      </c>
      <c r="U309" s="41">
        <f t="shared" si="230"/>
        <v>0</v>
      </c>
      <c r="V309" s="39">
        <f aca="true" t="shared" si="231" ref="V309:Y310">SUM(V301,V303,V305,V307)</f>
        <v>0</v>
      </c>
      <c r="W309" s="40">
        <f t="shared" si="231"/>
        <v>0</v>
      </c>
      <c r="X309" s="40">
        <f t="shared" si="231"/>
        <v>0</v>
      </c>
      <c r="Y309" s="41">
        <f t="shared" si="231"/>
        <v>0</v>
      </c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</row>
    <row r="310" spans="1:39" s="10" customFormat="1" ht="12.75" customHeight="1" thickBot="1">
      <c r="A310" s="346"/>
      <c r="B310" s="347"/>
      <c r="C310" s="348"/>
      <c r="D310" s="350"/>
      <c r="E310" s="345"/>
      <c r="F310" s="329"/>
      <c r="G310" s="330"/>
      <c r="H310" s="331"/>
      <c r="I310" s="148" t="s">
        <v>167</v>
      </c>
      <c r="J310" s="65">
        <f t="shared" si="230"/>
        <v>15.002316960148285</v>
      </c>
      <c r="K310" s="66">
        <f t="shared" si="230"/>
        <v>0</v>
      </c>
      <c r="L310" s="66">
        <f t="shared" si="230"/>
        <v>0</v>
      </c>
      <c r="M310" s="67">
        <f t="shared" si="230"/>
        <v>15.002316960148285</v>
      </c>
      <c r="N310" s="39">
        <f t="shared" si="230"/>
        <v>0</v>
      </c>
      <c r="O310" s="40">
        <f t="shared" si="230"/>
        <v>0</v>
      </c>
      <c r="P310" s="40">
        <f t="shared" si="230"/>
        <v>0</v>
      </c>
      <c r="Q310" s="41">
        <f t="shared" si="230"/>
        <v>0</v>
      </c>
      <c r="R310" s="39">
        <f t="shared" si="230"/>
        <v>0</v>
      </c>
      <c r="S310" s="40">
        <f t="shared" si="230"/>
        <v>0</v>
      </c>
      <c r="T310" s="40">
        <f t="shared" si="230"/>
        <v>0</v>
      </c>
      <c r="U310" s="41">
        <f t="shared" si="230"/>
        <v>0</v>
      </c>
      <c r="V310" s="39">
        <f t="shared" si="231"/>
        <v>0</v>
      </c>
      <c r="W310" s="40">
        <f t="shared" si="231"/>
        <v>0</v>
      </c>
      <c r="X310" s="40">
        <f t="shared" si="231"/>
        <v>0</v>
      </c>
      <c r="Y310" s="41">
        <f t="shared" si="231"/>
        <v>0</v>
      </c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</row>
    <row r="311" spans="1:39" s="10" customFormat="1" ht="16.5" customHeight="1">
      <c r="A311" s="346">
        <v>5</v>
      </c>
      <c r="B311" s="347">
        <v>2</v>
      </c>
      <c r="C311" s="348">
        <v>3</v>
      </c>
      <c r="D311" s="350" t="s">
        <v>63</v>
      </c>
      <c r="E311" s="345">
        <v>10</v>
      </c>
      <c r="F311" s="332" t="s">
        <v>59</v>
      </c>
      <c r="G311" s="332" t="s">
        <v>109</v>
      </c>
      <c r="H311" s="367" t="s">
        <v>17</v>
      </c>
      <c r="I311" s="134" t="s">
        <v>166</v>
      </c>
      <c r="J311" s="57"/>
      <c r="K311" s="53"/>
      <c r="L311" s="53"/>
      <c r="M311" s="54"/>
      <c r="N311" s="52"/>
      <c r="O311" s="53"/>
      <c r="P311" s="53"/>
      <c r="Q311" s="54"/>
      <c r="R311" s="52">
        <v>200</v>
      </c>
      <c r="S311" s="53"/>
      <c r="T311" s="53"/>
      <c r="U311" s="54">
        <v>200</v>
      </c>
      <c r="V311" s="52"/>
      <c r="W311" s="53"/>
      <c r="X311" s="53"/>
      <c r="Y311" s="54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</row>
    <row r="312" spans="1:39" s="10" customFormat="1" ht="16.5" customHeight="1" thickBot="1">
      <c r="A312" s="346"/>
      <c r="B312" s="347"/>
      <c r="C312" s="348"/>
      <c r="D312" s="350"/>
      <c r="E312" s="345"/>
      <c r="F312" s="315"/>
      <c r="G312" s="315"/>
      <c r="H312" s="317"/>
      <c r="I312" s="161" t="s">
        <v>167</v>
      </c>
      <c r="J312" s="164">
        <f aca="true" t="shared" si="232" ref="J312:U312">J311/3.4528</f>
        <v>0</v>
      </c>
      <c r="K312" s="162">
        <f t="shared" si="232"/>
        <v>0</v>
      </c>
      <c r="L312" s="162">
        <f t="shared" si="232"/>
        <v>0</v>
      </c>
      <c r="M312" s="165">
        <f t="shared" si="232"/>
        <v>0</v>
      </c>
      <c r="N312" s="166">
        <f t="shared" si="232"/>
        <v>0</v>
      </c>
      <c r="O312" s="162">
        <f t="shared" si="232"/>
        <v>0</v>
      </c>
      <c r="P312" s="162">
        <f t="shared" si="232"/>
        <v>0</v>
      </c>
      <c r="Q312" s="163">
        <f t="shared" si="232"/>
        <v>0</v>
      </c>
      <c r="R312" s="166">
        <f t="shared" si="232"/>
        <v>57.92400370713624</v>
      </c>
      <c r="S312" s="162">
        <f t="shared" si="232"/>
        <v>0</v>
      </c>
      <c r="T312" s="162">
        <f t="shared" si="232"/>
        <v>0</v>
      </c>
      <c r="U312" s="163">
        <f t="shared" si="232"/>
        <v>57.92400370713624</v>
      </c>
      <c r="V312" s="166">
        <f>V311/3.4528</f>
        <v>0</v>
      </c>
      <c r="W312" s="162">
        <f>W311/3.4528</f>
        <v>0</v>
      </c>
      <c r="X312" s="162">
        <f>X311/3.4528</f>
        <v>0</v>
      </c>
      <c r="Y312" s="163">
        <f>Y311/3.4528</f>
        <v>0</v>
      </c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</row>
    <row r="313" spans="1:39" s="10" customFormat="1" ht="16.5" customHeight="1" thickBot="1">
      <c r="A313" s="346"/>
      <c r="B313" s="347"/>
      <c r="C313" s="348"/>
      <c r="D313" s="350"/>
      <c r="E313" s="345"/>
      <c r="F313" s="326" t="s">
        <v>19</v>
      </c>
      <c r="G313" s="327"/>
      <c r="H313" s="328"/>
      <c r="I313" s="148" t="s">
        <v>166</v>
      </c>
      <c r="J313" s="190">
        <f aca="true" t="shared" si="233" ref="J313:N314">J311</f>
        <v>0</v>
      </c>
      <c r="K313" s="189">
        <f t="shared" si="233"/>
        <v>0</v>
      </c>
      <c r="L313" s="189">
        <f t="shared" si="233"/>
        <v>0</v>
      </c>
      <c r="M313" s="191">
        <f t="shared" si="233"/>
        <v>0</v>
      </c>
      <c r="N313" s="77">
        <f t="shared" si="233"/>
        <v>0</v>
      </c>
      <c r="O313" s="78"/>
      <c r="P313" s="78"/>
      <c r="Q313" s="79">
        <f>Q311</f>
        <v>0</v>
      </c>
      <c r="R313" s="77">
        <f aca="true" t="shared" si="234" ref="R313:V314">R311</f>
        <v>200</v>
      </c>
      <c r="S313" s="78">
        <f t="shared" si="234"/>
        <v>0</v>
      </c>
      <c r="T313" s="78">
        <f t="shared" si="234"/>
        <v>0</v>
      </c>
      <c r="U313" s="79">
        <f t="shared" si="234"/>
        <v>200</v>
      </c>
      <c r="V313" s="77">
        <f t="shared" si="234"/>
        <v>0</v>
      </c>
      <c r="W313" s="78"/>
      <c r="X313" s="78"/>
      <c r="Y313" s="79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</row>
    <row r="314" spans="1:39" s="10" customFormat="1" ht="16.5" customHeight="1" thickBot="1">
      <c r="A314" s="346"/>
      <c r="B314" s="347"/>
      <c r="C314" s="348"/>
      <c r="D314" s="350"/>
      <c r="E314" s="345"/>
      <c r="F314" s="329"/>
      <c r="G314" s="330"/>
      <c r="H314" s="331"/>
      <c r="I314" s="152" t="s">
        <v>167</v>
      </c>
      <c r="J314" s="143">
        <f t="shared" si="233"/>
        <v>0</v>
      </c>
      <c r="K314" s="85">
        <f t="shared" si="233"/>
        <v>0</v>
      </c>
      <c r="L314" s="85">
        <f t="shared" si="233"/>
        <v>0</v>
      </c>
      <c r="M314" s="144">
        <f t="shared" si="233"/>
        <v>0</v>
      </c>
      <c r="N314" s="169">
        <f t="shared" si="233"/>
        <v>0</v>
      </c>
      <c r="O314" s="141"/>
      <c r="P314" s="141"/>
      <c r="Q314" s="79">
        <f>Q312</f>
        <v>0</v>
      </c>
      <c r="R314" s="77">
        <f t="shared" si="234"/>
        <v>57.92400370713624</v>
      </c>
      <c r="S314" s="78">
        <f t="shared" si="234"/>
        <v>0</v>
      </c>
      <c r="T314" s="78">
        <f t="shared" si="234"/>
        <v>0</v>
      </c>
      <c r="U314" s="79">
        <f t="shared" si="234"/>
        <v>57.92400370713624</v>
      </c>
      <c r="V314" s="77">
        <f t="shared" si="234"/>
        <v>0</v>
      </c>
      <c r="W314" s="141"/>
      <c r="X314" s="141"/>
      <c r="Y314" s="142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</row>
    <row r="315" spans="1:39" s="10" customFormat="1" ht="17.25" customHeight="1">
      <c r="A315" s="346">
        <v>5</v>
      </c>
      <c r="B315" s="347">
        <v>2</v>
      </c>
      <c r="C315" s="348">
        <v>4</v>
      </c>
      <c r="D315" s="350" t="s">
        <v>124</v>
      </c>
      <c r="E315" s="345">
        <v>10</v>
      </c>
      <c r="F315" s="332" t="s">
        <v>59</v>
      </c>
      <c r="G315" s="332" t="s">
        <v>98</v>
      </c>
      <c r="H315" s="367" t="s">
        <v>17</v>
      </c>
      <c r="I315" s="134" t="s">
        <v>166</v>
      </c>
      <c r="J315" s="240">
        <v>1</v>
      </c>
      <c r="K315" s="241">
        <v>1</v>
      </c>
      <c r="L315" s="241"/>
      <c r="M315" s="242"/>
      <c r="N315" s="57"/>
      <c r="O315" s="58"/>
      <c r="P315" s="58"/>
      <c r="Q315" s="59"/>
      <c r="R315" s="57"/>
      <c r="S315" s="58"/>
      <c r="T315" s="58"/>
      <c r="U315" s="59"/>
      <c r="V315" s="57"/>
      <c r="W315" s="58"/>
      <c r="X315" s="58"/>
      <c r="Y315" s="59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</row>
    <row r="316" spans="1:39" s="10" customFormat="1" ht="17.25" customHeight="1" thickBot="1">
      <c r="A316" s="346"/>
      <c r="B316" s="347"/>
      <c r="C316" s="348"/>
      <c r="D316" s="350"/>
      <c r="E316" s="345"/>
      <c r="F316" s="315"/>
      <c r="G316" s="315"/>
      <c r="H316" s="317"/>
      <c r="I316" s="161" t="s">
        <v>167</v>
      </c>
      <c r="J316" s="251">
        <f aca="true" t="shared" si="235" ref="J316:U316">J315/3.4528</f>
        <v>0.2896200185356812</v>
      </c>
      <c r="K316" s="252">
        <f t="shared" si="235"/>
        <v>0.2896200185356812</v>
      </c>
      <c r="L316" s="252">
        <f t="shared" si="235"/>
        <v>0</v>
      </c>
      <c r="M316" s="253">
        <f t="shared" si="235"/>
        <v>0</v>
      </c>
      <c r="N316" s="166">
        <f t="shared" si="235"/>
        <v>0</v>
      </c>
      <c r="O316" s="162">
        <f t="shared" si="235"/>
        <v>0</v>
      </c>
      <c r="P316" s="162">
        <f t="shared" si="235"/>
        <v>0</v>
      </c>
      <c r="Q316" s="163">
        <f t="shared" si="235"/>
        <v>0</v>
      </c>
      <c r="R316" s="166">
        <f t="shared" si="235"/>
        <v>0</v>
      </c>
      <c r="S316" s="162">
        <f t="shared" si="235"/>
        <v>0</v>
      </c>
      <c r="T316" s="162">
        <f t="shared" si="235"/>
        <v>0</v>
      </c>
      <c r="U316" s="163">
        <f t="shared" si="235"/>
        <v>0</v>
      </c>
      <c r="V316" s="166">
        <f>V315/3.4528</f>
        <v>0</v>
      </c>
      <c r="W316" s="162">
        <f>W315/3.4528</f>
        <v>0</v>
      </c>
      <c r="X316" s="162">
        <f>X315/3.4528</f>
        <v>0</v>
      </c>
      <c r="Y316" s="163">
        <f>Y315/3.4528</f>
        <v>0</v>
      </c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</row>
    <row r="317" spans="1:39" s="10" customFormat="1" ht="17.25" customHeight="1" thickBot="1">
      <c r="A317" s="346"/>
      <c r="B317" s="347"/>
      <c r="C317" s="348"/>
      <c r="D317" s="350"/>
      <c r="E317" s="345"/>
      <c r="F317" s="326" t="s">
        <v>19</v>
      </c>
      <c r="G317" s="327"/>
      <c r="H317" s="328"/>
      <c r="I317" s="148" t="s">
        <v>166</v>
      </c>
      <c r="J317" s="190">
        <f aca="true" t="shared" si="236" ref="J317:M318">J315</f>
        <v>1</v>
      </c>
      <c r="K317" s="189">
        <f t="shared" si="236"/>
        <v>1</v>
      </c>
      <c r="L317" s="189">
        <f t="shared" si="236"/>
        <v>0</v>
      </c>
      <c r="M317" s="191">
        <f t="shared" si="236"/>
        <v>0</v>
      </c>
      <c r="N317" s="77"/>
      <c r="O317" s="78"/>
      <c r="P317" s="78"/>
      <c r="Q317" s="79"/>
      <c r="R317" s="77"/>
      <c r="S317" s="78"/>
      <c r="T317" s="78"/>
      <c r="U317" s="79"/>
      <c r="V317" s="77"/>
      <c r="W317" s="78"/>
      <c r="X317" s="78"/>
      <c r="Y317" s="79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</row>
    <row r="318" spans="1:39" s="10" customFormat="1" ht="17.25" customHeight="1" thickBot="1">
      <c r="A318" s="346"/>
      <c r="B318" s="347"/>
      <c r="C318" s="348"/>
      <c r="D318" s="350"/>
      <c r="E318" s="345"/>
      <c r="F318" s="329"/>
      <c r="G318" s="330"/>
      <c r="H318" s="331"/>
      <c r="I318" s="147" t="s">
        <v>167</v>
      </c>
      <c r="J318" s="143">
        <f t="shared" si="236"/>
        <v>0.2896200185356812</v>
      </c>
      <c r="K318" s="85">
        <f t="shared" si="236"/>
        <v>0.2896200185356812</v>
      </c>
      <c r="L318" s="85">
        <f t="shared" si="236"/>
        <v>0</v>
      </c>
      <c r="M318" s="144">
        <f t="shared" si="236"/>
        <v>0</v>
      </c>
      <c r="N318" s="169"/>
      <c r="O318" s="141"/>
      <c r="P318" s="141"/>
      <c r="Q318" s="142"/>
      <c r="R318" s="169"/>
      <c r="S318" s="141"/>
      <c r="T318" s="141"/>
      <c r="U318" s="142"/>
      <c r="V318" s="169"/>
      <c r="W318" s="141"/>
      <c r="X318" s="141"/>
      <c r="Y318" s="142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</row>
    <row r="319" spans="1:25" ht="12.75" customHeight="1">
      <c r="A319" s="450">
        <v>5</v>
      </c>
      <c r="B319" s="347">
        <v>2</v>
      </c>
      <c r="C319" s="348">
        <v>5</v>
      </c>
      <c r="D319" s="350" t="s">
        <v>127</v>
      </c>
      <c r="E319" s="345">
        <v>10</v>
      </c>
      <c r="F319" s="332" t="s">
        <v>59</v>
      </c>
      <c r="G319" s="322" t="s">
        <v>139</v>
      </c>
      <c r="H319" s="324" t="s">
        <v>17</v>
      </c>
      <c r="I319" s="139" t="s">
        <v>166</v>
      </c>
      <c r="J319" s="269">
        <v>3</v>
      </c>
      <c r="K319" s="270">
        <v>3</v>
      </c>
      <c r="L319" s="270"/>
      <c r="M319" s="269"/>
      <c r="N319" s="96"/>
      <c r="O319" s="174"/>
      <c r="P319" s="174"/>
      <c r="Q319" s="177"/>
      <c r="R319" s="96"/>
      <c r="S319" s="174"/>
      <c r="T319" s="174"/>
      <c r="U319" s="177"/>
      <c r="V319" s="96"/>
      <c r="W319" s="174"/>
      <c r="X319" s="174"/>
      <c r="Y319" s="177"/>
    </row>
    <row r="320" spans="1:25" ht="12.75" customHeight="1" thickBot="1">
      <c r="A320" s="450"/>
      <c r="B320" s="347"/>
      <c r="C320" s="348"/>
      <c r="D320" s="350"/>
      <c r="E320" s="345"/>
      <c r="F320" s="315"/>
      <c r="G320" s="323"/>
      <c r="H320" s="325"/>
      <c r="I320" s="161" t="s">
        <v>167</v>
      </c>
      <c r="J320" s="271">
        <f aca="true" t="shared" si="237" ref="J320:U320">J319/3.4528</f>
        <v>0.8688600556070436</v>
      </c>
      <c r="K320" s="272">
        <f t="shared" si="237"/>
        <v>0.8688600556070436</v>
      </c>
      <c r="L320" s="272">
        <f t="shared" si="237"/>
        <v>0</v>
      </c>
      <c r="M320" s="273">
        <f t="shared" si="237"/>
        <v>0</v>
      </c>
      <c r="N320" s="166">
        <f t="shared" si="237"/>
        <v>0</v>
      </c>
      <c r="O320" s="162">
        <f t="shared" si="237"/>
        <v>0</v>
      </c>
      <c r="P320" s="162">
        <f t="shared" si="237"/>
        <v>0</v>
      </c>
      <c r="Q320" s="163">
        <f t="shared" si="237"/>
        <v>0</v>
      </c>
      <c r="R320" s="166">
        <f t="shared" si="237"/>
        <v>0</v>
      </c>
      <c r="S320" s="162">
        <f t="shared" si="237"/>
        <v>0</v>
      </c>
      <c r="T320" s="162">
        <f t="shared" si="237"/>
        <v>0</v>
      </c>
      <c r="U320" s="163">
        <f t="shared" si="237"/>
        <v>0</v>
      </c>
      <c r="V320" s="166">
        <f>V319/3.4528</f>
        <v>0</v>
      </c>
      <c r="W320" s="162">
        <f>W319/3.4528</f>
        <v>0</v>
      </c>
      <c r="X320" s="162">
        <f>X319/3.4528</f>
        <v>0</v>
      </c>
      <c r="Y320" s="163">
        <f>Y319/3.4528</f>
        <v>0</v>
      </c>
    </row>
    <row r="321" spans="1:25" ht="12.75" customHeight="1" thickBot="1">
      <c r="A321" s="450"/>
      <c r="B321" s="347"/>
      <c r="C321" s="348"/>
      <c r="D321" s="350"/>
      <c r="E321" s="345"/>
      <c r="F321" s="326" t="s">
        <v>19</v>
      </c>
      <c r="G321" s="327"/>
      <c r="H321" s="328"/>
      <c r="I321" s="148" t="s">
        <v>166</v>
      </c>
      <c r="J321" s="192">
        <f>J319</f>
        <v>3</v>
      </c>
      <c r="K321" s="78">
        <f>K319</f>
        <v>3</v>
      </c>
      <c r="L321" s="78"/>
      <c r="M321" s="192"/>
      <c r="N321" s="193"/>
      <c r="O321" s="78"/>
      <c r="P321" s="78"/>
      <c r="Q321" s="194"/>
      <c r="R321" s="193"/>
      <c r="S321" s="78"/>
      <c r="T321" s="78"/>
      <c r="U321" s="194"/>
      <c r="V321" s="193"/>
      <c r="W321" s="78"/>
      <c r="X321" s="78"/>
      <c r="Y321" s="194"/>
    </row>
    <row r="322" spans="1:25" ht="12.75" customHeight="1" thickBot="1">
      <c r="A322" s="450"/>
      <c r="B322" s="347"/>
      <c r="C322" s="348"/>
      <c r="D322" s="350"/>
      <c r="E322" s="345"/>
      <c r="F322" s="329"/>
      <c r="G322" s="330"/>
      <c r="H322" s="331"/>
      <c r="I322" s="147" t="s">
        <v>167</v>
      </c>
      <c r="J322" s="183">
        <f>J320</f>
        <v>0.8688600556070436</v>
      </c>
      <c r="K322" s="141">
        <f>K320</f>
        <v>0.8688600556070436</v>
      </c>
      <c r="L322" s="141"/>
      <c r="M322" s="183"/>
      <c r="N322" s="184"/>
      <c r="O322" s="141"/>
      <c r="P322" s="141"/>
      <c r="Q322" s="185"/>
      <c r="R322" s="184"/>
      <c r="S322" s="141"/>
      <c r="T322" s="141"/>
      <c r="U322" s="185"/>
      <c r="V322" s="184"/>
      <c r="W322" s="141"/>
      <c r="X322" s="141"/>
      <c r="Y322" s="185"/>
    </row>
    <row r="323" spans="1:25" ht="18" customHeight="1">
      <c r="A323" s="450">
        <v>5</v>
      </c>
      <c r="B323" s="347">
        <v>2</v>
      </c>
      <c r="C323" s="348">
        <v>6</v>
      </c>
      <c r="D323" s="350" t="s">
        <v>182</v>
      </c>
      <c r="E323" s="345">
        <v>10</v>
      </c>
      <c r="F323" s="332" t="s">
        <v>59</v>
      </c>
      <c r="G323" s="322" t="s">
        <v>140</v>
      </c>
      <c r="H323" s="324" t="s">
        <v>17</v>
      </c>
      <c r="I323" s="139" t="s">
        <v>166</v>
      </c>
      <c r="J323" s="57"/>
      <c r="K323" s="58"/>
      <c r="L323" s="175"/>
      <c r="M323" s="176"/>
      <c r="N323" s="173">
        <v>15</v>
      </c>
      <c r="O323" s="174">
        <v>15</v>
      </c>
      <c r="P323" s="174"/>
      <c r="Q323" s="177"/>
      <c r="R323" s="96"/>
      <c r="S323" s="174"/>
      <c r="T323" s="174"/>
      <c r="U323" s="177"/>
      <c r="V323" s="96"/>
      <c r="W323" s="174"/>
      <c r="X323" s="174"/>
      <c r="Y323" s="177"/>
    </row>
    <row r="324" spans="1:25" ht="18" customHeight="1" thickBot="1">
      <c r="A324" s="450"/>
      <c r="B324" s="347"/>
      <c r="C324" s="348"/>
      <c r="D324" s="350"/>
      <c r="E324" s="345"/>
      <c r="F324" s="315"/>
      <c r="G324" s="323"/>
      <c r="H324" s="325"/>
      <c r="I324" s="161" t="s">
        <v>167</v>
      </c>
      <c r="J324" s="164">
        <f aca="true" t="shared" si="238" ref="J324:U324">J323/3.4528</f>
        <v>0</v>
      </c>
      <c r="K324" s="162">
        <f t="shared" si="238"/>
        <v>0</v>
      </c>
      <c r="L324" s="162">
        <f t="shared" si="238"/>
        <v>0</v>
      </c>
      <c r="M324" s="165">
        <f t="shared" si="238"/>
        <v>0</v>
      </c>
      <c r="N324" s="166">
        <f t="shared" si="238"/>
        <v>4.344300278035218</v>
      </c>
      <c r="O324" s="162">
        <f t="shared" si="238"/>
        <v>4.344300278035218</v>
      </c>
      <c r="P324" s="162">
        <f t="shared" si="238"/>
        <v>0</v>
      </c>
      <c r="Q324" s="163">
        <f t="shared" si="238"/>
        <v>0</v>
      </c>
      <c r="R324" s="166">
        <f t="shared" si="238"/>
        <v>0</v>
      </c>
      <c r="S324" s="162">
        <f t="shared" si="238"/>
        <v>0</v>
      </c>
      <c r="T324" s="162">
        <f t="shared" si="238"/>
        <v>0</v>
      </c>
      <c r="U324" s="163">
        <f t="shared" si="238"/>
        <v>0</v>
      </c>
      <c r="V324" s="166">
        <f>V323/3.4528</f>
        <v>0</v>
      </c>
      <c r="W324" s="162">
        <f>W323/3.4528</f>
        <v>0</v>
      </c>
      <c r="X324" s="162">
        <f>X323/3.4528</f>
        <v>0</v>
      </c>
      <c r="Y324" s="163">
        <f>Y323/3.4528</f>
        <v>0</v>
      </c>
    </row>
    <row r="325" spans="1:25" ht="18" customHeight="1" thickBot="1">
      <c r="A325" s="450"/>
      <c r="B325" s="347"/>
      <c r="C325" s="348"/>
      <c r="D325" s="350"/>
      <c r="E325" s="345"/>
      <c r="F325" s="326" t="s">
        <v>19</v>
      </c>
      <c r="G325" s="327"/>
      <c r="H325" s="328"/>
      <c r="I325" s="147" t="s">
        <v>166</v>
      </c>
      <c r="J325" s="195">
        <f aca="true" t="shared" si="239" ref="J325:O325">J323</f>
        <v>0</v>
      </c>
      <c r="K325" s="196">
        <f t="shared" si="239"/>
        <v>0</v>
      </c>
      <c r="L325" s="196">
        <f t="shared" si="239"/>
        <v>0</v>
      </c>
      <c r="M325" s="197">
        <f t="shared" si="239"/>
        <v>0</v>
      </c>
      <c r="N325" s="192">
        <f t="shared" si="239"/>
        <v>15</v>
      </c>
      <c r="O325" s="78">
        <f t="shared" si="239"/>
        <v>15</v>
      </c>
      <c r="P325" s="78"/>
      <c r="Q325" s="194"/>
      <c r="R325" s="193"/>
      <c r="S325" s="78"/>
      <c r="T325" s="78"/>
      <c r="U325" s="194"/>
      <c r="V325" s="193"/>
      <c r="W325" s="78"/>
      <c r="X325" s="78"/>
      <c r="Y325" s="194"/>
    </row>
    <row r="326" spans="1:25" ht="18" customHeight="1" thickBot="1">
      <c r="A326" s="450"/>
      <c r="B326" s="347"/>
      <c r="C326" s="348"/>
      <c r="D326" s="350"/>
      <c r="E326" s="345"/>
      <c r="F326" s="329"/>
      <c r="G326" s="330"/>
      <c r="H326" s="331"/>
      <c r="I326" s="152" t="s">
        <v>167</v>
      </c>
      <c r="J326" s="90">
        <f aca="true" t="shared" si="240" ref="J326:O326">J324</f>
        <v>0</v>
      </c>
      <c r="K326" s="85">
        <f t="shared" si="240"/>
        <v>0</v>
      </c>
      <c r="L326" s="85">
        <f t="shared" si="240"/>
        <v>0</v>
      </c>
      <c r="M326" s="91">
        <f t="shared" si="240"/>
        <v>0</v>
      </c>
      <c r="N326" s="88">
        <f t="shared" si="240"/>
        <v>4.344300278035218</v>
      </c>
      <c r="O326" s="40">
        <f t="shared" si="240"/>
        <v>4.344300278035218</v>
      </c>
      <c r="P326" s="40"/>
      <c r="Q326" s="87"/>
      <c r="R326" s="49"/>
      <c r="S326" s="40"/>
      <c r="T326" s="40"/>
      <c r="U326" s="87"/>
      <c r="V326" s="49"/>
      <c r="W326" s="40"/>
      <c r="X326" s="40"/>
      <c r="Y326" s="87"/>
    </row>
    <row r="327" spans="1:25" ht="18" customHeight="1">
      <c r="A327" s="450">
        <v>5</v>
      </c>
      <c r="B327" s="347">
        <v>2</v>
      </c>
      <c r="C327" s="314">
        <v>7</v>
      </c>
      <c r="D327" s="349" t="s">
        <v>178</v>
      </c>
      <c r="E327" s="357">
        <v>10</v>
      </c>
      <c r="F327" s="332"/>
      <c r="G327" s="322"/>
      <c r="H327" s="324" t="s">
        <v>17</v>
      </c>
      <c r="I327" s="139" t="s">
        <v>166</v>
      </c>
      <c r="J327" s="57"/>
      <c r="K327" s="58"/>
      <c r="L327" s="175"/>
      <c r="M327" s="176"/>
      <c r="N327" s="173">
        <v>10</v>
      </c>
      <c r="O327" s="174"/>
      <c r="P327" s="174"/>
      <c r="Q327" s="177">
        <v>10</v>
      </c>
      <c r="R327" s="96"/>
      <c r="S327" s="174"/>
      <c r="T327" s="174"/>
      <c r="U327" s="177"/>
      <c r="V327" s="96"/>
      <c r="W327" s="174"/>
      <c r="X327" s="174"/>
      <c r="Y327" s="177"/>
    </row>
    <row r="328" spans="1:25" ht="18" customHeight="1" thickBot="1">
      <c r="A328" s="450"/>
      <c r="B328" s="347"/>
      <c r="C328" s="348"/>
      <c r="D328" s="350"/>
      <c r="E328" s="345"/>
      <c r="F328" s="315"/>
      <c r="G328" s="323"/>
      <c r="H328" s="325"/>
      <c r="I328" s="161" t="s">
        <v>167</v>
      </c>
      <c r="J328" s="164">
        <f aca="true" t="shared" si="241" ref="J328:Y328">J327/3.4528</f>
        <v>0</v>
      </c>
      <c r="K328" s="162">
        <f t="shared" si="241"/>
        <v>0</v>
      </c>
      <c r="L328" s="162">
        <f t="shared" si="241"/>
        <v>0</v>
      </c>
      <c r="M328" s="165">
        <f t="shared" si="241"/>
        <v>0</v>
      </c>
      <c r="N328" s="166">
        <f t="shared" si="241"/>
        <v>2.896200185356812</v>
      </c>
      <c r="O328" s="162">
        <f t="shared" si="241"/>
        <v>0</v>
      </c>
      <c r="P328" s="162">
        <f t="shared" si="241"/>
        <v>0</v>
      </c>
      <c r="Q328" s="163">
        <f t="shared" si="241"/>
        <v>2.896200185356812</v>
      </c>
      <c r="R328" s="166">
        <f t="shared" si="241"/>
        <v>0</v>
      </c>
      <c r="S328" s="162">
        <f t="shared" si="241"/>
        <v>0</v>
      </c>
      <c r="T328" s="162">
        <f t="shared" si="241"/>
        <v>0</v>
      </c>
      <c r="U328" s="163">
        <f t="shared" si="241"/>
        <v>0</v>
      </c>
      <c r="V328" s="166">
        <f t="shared" si="241"/>
        <v>0</v>
      </c>
      <c r="W328" s="162">
        <f t="shared" si="241"/>
        <v>0</v>
      </c>
      <c r="X328" s="162">
        <f t="shared" si="241"/>
        <v>0</v>
      </c>
      <c r="Y328" s="163">
        <f t="shared" si="241"/>
        <v>0</v>
      </c>
    </row>
    <row r="329" spans="1:25" ht="18" customHeight="1" thickBot="1">
      <c r="A329" s="450"/>
      <c r="B329" s="347"/>
      <c r="C329" s="348"/>
      <c r="D329" s="350"/>
      <c r="E329" s="345"/>
      <c r="F329" s="326" t="s">
        <v>19</v>
      </c>
      <c r="G329" s="327"/>
      <c r="H329" s="328"/>
      <c r="I329" s="147" t="s">
        <v>166</v>
      </c>
      <c r="J329" s="195">
        <f aca="true" t="shared" si="242" ref="J329:Q329">J327</f>
        <v>0</v>
      </c>
      <c r="K329" s="196">
        <f t="shared" si="242"/>
        <v>0</v>
      </c>
      <c r="L329" s="196">
        <f t="shared" si="242"/>
        <v>0</v>
      </c>
      <c r="M329" s="197">
        <f t="shared" si="242"/>
        <v>0</v>
      </c>
      <c r="N329" s="192">
        <f t="shared" si="242"/>
        <v>10</v>
      </c>
      <c r="O329" s="78">
        <f t="shared" si="242"/>
        <v>0</v>
      </c>
      <c r="P329" s="78">
        <f t="shared" si="242"/>
        <v>0</v>
      </c>
      <c r="Q329" s="194">
        <f t="shared" si="242"/>
        <v>10</v>
      </c>
      <c r="R329" s="193"/>
      <c r="S329" s="78"/>
      <c r="T329" s="78"/>
      <c r="U329" s="194"/>
      <c r="V329" s="193"/>
      <c r="W329" s="78"/>
      <c r="X329" s="78"/>
      <c r="Y329" s="194"/>
    </row>
    <row r="330" spans="1:25" ht="18" customHeight="1" thickBot="1">
      <c r="A330" s="450"/>
      <c r="B330" s="347"/>
      <c r="C330" s="315"/>
      <c r="D330" s="351"/>
      <c r="E330" s="358"/>
      <c r="F330" s="329"/>
      <c r="G330" s="330"/>
      <c r="H330" s="331"/>
      <c r="I330" s="152" t="s">
        <v>167</v>
      </c>
      <c r="J330" s="90">
        <f aca="true" t="shared" si="243" ref="J330:Y330">J328</f>
        <v>0</v>
      </c>
      <c r="K330" s="85">
        <f t="shared" si="243"/>
        <v>0</v>
      </c>
      <c r="L330" s="85">
        <f t="shared" si="243"/>
        <v>0</v>
      </c>
      <c r="M330" s="91">
        <f t="shared" si="243"/>
        <v>0</v>
      </c>
      <c r="N330" s="88">
        <f t="shared" si="243"/>
        <v>2.896200185356812</v>
      </c>
      <c r="O330" s="40">
        <f t="shared" si="243"/>
        <v>0</v>
      </c>
      <c r="P330" s="40">
        <f t="shared" si="243"/>
        <v>0</v>
      </c>
      <c r="Q330" s="87">
        <f t="shared" si="243"/>
        <v>2.896200185356812</v>
      </c>
      <c r="R330" s="49">
        <f t="shared" si="243"/>
        <v>0</v>
      </c>
      <c r="S330" s="40">
        <f t="shared" si="243"/>
        <v>0</v>
      </c>
      <c r="T330" s="40">
        <f t="shared" si="243"/>
        <v>0</v>
      </c>
      <c r="U330" s="87">
        <f t="shared" si="243"/>
        <v>0</v>
      </c>
      <c r="V330" s="49">
        <f t="shared" si="243"/>
        <v>0</v>
      </c>
      <c r="W330" s="40">
        <f t="shared" si="243"/>
        <v>0</v>
      </c>
      <c r="X330" s="40">
        <f t="shared" si="243"/>
        <v>0</v>
      </c>
      <c r="Y330" s="87">
        <f t="shared" si="243"/>
        <v>0</v>
      </c>
    </row>
    <row r="331" spans="1:25" ht="12.75" customHeight="1" thickBot="1">
      <c r="A331" s="365">
        <v>5</v>
      </c>
      <c r="B331" s="463">
        <v>2</v>
      </c>
      <c r="C331" s="302" t="s">
        <v>38</v>
      </c>
      <c r="D331" s="293"/>
      <c r="E331" s="293"/>
      <c r="F331" s="293"/>
      <c r="G331" s="293"/>
      <c r="H331" s="292"/>
      <c r="I331" s="151" t="s">
        <v>166</v>
      </c>
      <c r="J331" s="45">
        <f aca="true" t="shared" si="244" ref="J331:Y331">SUM(J329,J325,J321,J317,J313,J309,J299)</f>
        <v>85.8</v>
      </c>
      <c r="K331" s="46">
        <f t="shared" si="244"/>
        <v>34</v>
      </c>
      <c r="L331" s="46">
        <f t="shared" si="244"/>
        <v>0</v>
      </c>
      <c r="M331" s="47">
        <f t="shared" si="244"/>
        <v>51.8</v>
      </c>
      <c r="N331" s="89">
        <f t="shared" si="244"/>
        <v>155</v>
      </c>
      <c r="O331" s="46">
        <f t="shared" si="244"/>
        <v>145</v>
      </c>
      <c r="P331" s="46">
        <f t="shared" si="244"/>
        <v>0</v>
      </c>
      <c r="Q331" s="51">
        <f t="shared" si="244"/>
        <v>10</v>
      </c>
      <c r="R331" s="50">
        <f t="shared" si="244"/>
        <v>200</v>
      </c>
      <c r="S331" s="46">
        <f t="shared" si="244"/>
        <v>0</v>
      </c>
      <c r="T331" s="46">
        <f t="shared" si="244"/>
        <v>0</v>
      </c>
      <c r="U331" s="51">
        <f t="shared" si="244"/>
        <v>200</v>
      </c>
      <c r="V331" s="50">
        <f t="shared" si="244"/>
        <v>0</v>
      </c>
      <c r="W331" s="46">
        <f t="shared" si="244"/>
        <v>0</v>
      </c>
      <c r="X331" s="46">
        <f t="shared" si="244"/>
        <v>0</v>
      </c>
      <c r="Y331" s="51">
        <f t="shared" si="244"/>
        <v>0</v>
      </c>
    </row>
    <row r="332" spans="1:25" ht="12.75" customHeight="1" thickBot="1">
      <c r="A332" s="366"/>
      <c r="B332" s="464"/>
      <c r="C332" s="335"/>
      <c r="D332" s="336"/>
      <c r="E332" s="336"/>
      <c r="F332" s="336"/>
      <c r="G332" s="336"/>
      <c r="H332" s="337"/>
      <c r="I332" s="151" t="s">
        <v>167</v>
      </c>
      <c r="J332" s="45">
        <f aca="true" t="shared" si="245" ref="J332:Y332">SUM(J330,J326,J322,J318,J314,J310,J300)</f>
        <v>24.84939759036144</v>
      </c>
      <c r="K332" s="46">
        <f t="shared" si="245"/>
        <v>9.84708063021316</v>
      </c>
      <c r="L332" s="46">
        <f t="shared" si="245"/>
        <v>0</v>
      </c>
      <c r="M332" s="47">
        <f t="shared" si="245"/>
        <v>15.002316960148285</v>
      </c>
      <c r="N332" s="89">
        <f t="shared" si="245"/>
        <v>44.89110287303058</v>
      </c>
      <c r="O332" s="46">
        <f t="shared" si="245"/>
        <v>41.99490268767377</v>
      </c>
      <c r="P332" s="46">
        <f t="shared" si="245"/>
        <v>0</v>
      </c>
      <c r="Q332" s="51">
        <f t="shared" si="245"/>
        <v>2.896200185356812</v>
      </c>
      <c r="R332" s="50">
        <f t="shared" si="245"/>
        <v>57.92400370713624</v>
      </c>
      <c r="S332" s="46">
        <f t="shared" si="245"/>
        <v>0</v>
      </c>
      <c r="T332" s="46">
        <f t="shared" si="245"/>
        <v>0</v>
      </c>
      <c r="U332" s="51">
        <f t="shared" si="245"/>
        <v>57.92400370713624</v>
      </c>
      <c r="V332" s="50">
        <f t="shared" si="245"/>
        <v>0</v>
      </c>
      <c r="W332" s="46">
        <f t="shared" si="245"/>
        <v>0</v>
      </c>
      <c r="X332" s="46">
        <f t="shared" si="245"/>
        <v>0</v>
      </c>
      <c r="Y332" s="51">
        <f t="shared" si="245"/>
        <v>0</v>
      </c>
    </row>
    <row r="333" spans="1:39" s="17" customFormat="1" ht="15.75" customHeight="1" thickBot="1">
      <c r="A333" s="9">
        <v>5</v>
      </c>
      <c r="B333" s="116">
        <v>3</v>
      </c>
      <c r="C333" s="425" t="s">
        <v>66</v>
      </c>
      <c r="D333" s="426"/>
      <c r="E333" s="426"/>
      <c r="F333" s="426"/>
      <c r="G333" s="426"/>
      <c r="H333" s="426"/>
      <c r="I333" s="426"/>
      <c r="J333" s="426"/>
      <c r="K333" s="426"/>
      <c r="L333" s="426"/>
      <c r="M333" s="426"/>
      <c r="N333" s="426"/>
      <c r="O333" s="426"/>
      <c r="P333" s="426"/>
      <c r="Q333" s="426"/>
      <c r="R333" s="426"/>
      <c r="S333" s="426"/>
      <c r="T333" s="426"/>
      <c r="U333" s="426"/>
      <c r="V333" s="426"/>
      <c r="W333" s="426"/>
      <c r="X333" s="426"/>
      <c r="Y333" s="427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  <c r="AK333" s="18"/>
      <c r="AL333" s="18"/>
      <c r="AM333" s="18"/>
    </row>
    <row r="334" spans="1:39" s="17" customFormat="1" ht="21.75" customHeight="1">
      <c r="A334" s="452">
        <v>5</v>
      </c>
      <c r="B334" s="457">
        <v>3</v>
      </c>
      <c r="C334" s="318">
        <v>1</v>
      </c>
      <c r="D334" s="460" t="s">
        <v>67</v>
      </c>
      <c r="E334" s="470">
        <v>10</v>
      </c>
      <c r="F334" s="318" t="s">
        <v>59</v>
      </c>
      <c r="G334" s="318" t="s">
        <v>102</v>
      </c>
      <c r="H334" s="320" t="s">
        <v>17</v>
      </c>
      <c r="I334" s="198" t="s">
        <v>166</v>
      </c>
      <c r="J334" s="136"/>
      <c r="K334" s="63"/>
      <c r="L334" s="63"/>
      <c r="M334" s="64"/>
      <c r="N334" s="136">
        <v>10</v>
      </c>
      <c r="O334" s="63">
        <v>10</v>
      </c>
      <c r="P334" s="63"/>
      <c r="Q334" s="64"/>
      <c r="R334" s="136">
        <v>10</v>
      </c>
      <c r="S334" s="63">
        <v>10</v>
      </c>
      <c r="T334" s="63"/>
      <c r="U334" s="64"/>
      <c r="V334" s="136">
        <v>10</v>
      </c>
      <c r="W334" s="63">
        <v>10</v>
      </c>
      <c r="X334" s="63"/>
      <c r="Y334" s="64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  <c r="AL334" s="18"/>
      <c r="AM334" s="18"/>
    </row>
    <row r="335" spans="1:39" s="17" customFormat="1" ht="21.75" customHeight="1" thickBot="1">
      <c r="A335" s="453"/>
      <c r="B335" s="458"/>
      <c r="C335" s="339"/>
      <c r="D335" s="444"/>
      <c r="E335" s="341"/>
      <c r="F335" s="319"/>
      <c r="G335" s="319"/>
      <c r="H335" s="321"/>
      <c r="I335" s="161" t="s">
        <v>167</v>
      </c>
      <c r="J335" s="164">
        <f aca="true" t="shared" si="246" ref="J335:U335">J334/3.4528</f>
        <v>0</v>
      </c>
      <c r="K335" s="162">
        <f t="shared" si="246"/>
        <v>0</v>
      </c>
      <c r="L335" s="162">
        <f t="shared" si="246"/>
        <v>0</v>
      </c>
      <c r="M335" s="165">
        <f t="shared" si="246"/>
        <v>0</v>
      </c>
      <c r="N335" s="166">
        <f t="shared" si="246"/>
        <v>2.896200185356812</v>
      </c>
      <c r="O335" s="162">
        <f t="shared" si="246"/>
        <v>2.896200185356812</v>
      </c>
      <c r="P335" s="162">
        <f t="shared" si="246"/>
        <v>0</v>
      </c>
      <c r="Q335" s="163">
        <f t="shared" si="246"/>
        <v>0</v>
      </c>
      <c r="R335" s="166">
        <f t="shared" si="246"/>
        <v>2.896200185356812</v>
      </c>
      <c r="S335" s="162">
        <f t="shared" si="246"/>
        <v>2.896200185356812</v>
      </c>
      <c r="T335" s="162">
        <f t="shared" si="246"/>
        <v>0</v>
      </c>
      <c r="U335" s="163">
        <f t="shared" si="246"/>
        <v>0</v>
      </c>
      <c r="V335" s="166">
        <f>V334/3.4528</f>
        <v>2.896200185356812</v>
      </c>
      <c r="W335" s="162">
        <f>W334/3.4528</f>
        <v>2.896200185356812</v>
      </c>
      <c r="X335" s="162">
        <f>X334/3.4528</f>
        <v>0</v>
      </c>
      <c r="Y335" s="163">
        <f>Y334/3.4528</f>
        <v>0</v>
      </c>
      <c r="AA335" s="18"/>
      <c r="AB335" s="18"/>
      <c r="AC335" s="18"/>
      <c r="AD335" s="18"/>
      <c r="AE335" s="18"/>
      <c r="AF335" s="18"/>
      <c r="AG335" s="18"/>
      <c r="AH335" s="18"/>
      <c r="AI335" s="18"/>
      <c r="AJ335" s="18"/>
      <c r="AK335" s="18"/>
      <c r="AL335" s="18"/>
      <c r="AM335" s="18"/>
    </row>
    <row r="336" spans="1:39" s="17" customFormat="1" ht="21.75" customHeight="1" thickBot="1">
      <c r="A336" s="453"/>
      <c r="B336" s="458"/>
      <c r="C336" s="339"/>
      <c r="D336" s="444"/>
      <c r="E336" s="341"/>
      <c r="F336" s="326" t="s">
        <v>19</v>
      </c>
      <c r="G336" s="327"/>
      <c r="H336" s="328"/>
      <c r="I336" s="146" t="s">
        <v>166</v>
      </c>
      <c r="J336" s="81">
        <f>J334</f>
        <v>0</v>
      </c>
      <c r="K336" s="66">
        <f>K334</f>
        <v>0</v>
      </c>
      <c r="L336" s="66">
        <f>L334</f>
        <v>0</v>
      </c>
      <c r="M336" s="80">
        <f>M334</f>
        <v>0</v>
      </c>
      <c r="N336" s="65">
        <f aca="true" t="shared" si="247" ref="N336:U336">N334</f>
        <v>10</v>
      </c>
      <c r="O336" s="66">
        <f t="shared" si="247"/>
        <v>10</v>
      </c>
      <c r="P336" s="66">
        <f t="shared" si="247"/>
        <v>0</v>
      </c>
      <c r="Q336" s="67">
        <f t="shared" si="247"/>
        <v>0</v>
      </c>
      <c r="R336" s="65">
        <f t="shared" si="247"/>
        <v>10</v>
      </c>
      <c r="S336" s="66">
        <f t="shared" si="247"/>
        <v>10</v>
      </c>
      <c r="T336" s="66">
        <f t="shared" si="247"/>
        <v>0</v>
      </c>
      <c r="U336" s="67">
        <f t="shared" si="247"/>
        <v>0</v>
      </c>
      <c r="V336" s="65">
        <f aca="true" t="shared" si="248" ref="V336:Y337">V334</f>
        <v>10</v>
      </c>
      <c r="W336" s="66">
        <f t="shared" si="248"/>
        <v>10</v>
      </c>
      <c r="X336" s="66">
        <f t="shared" si="248"/>
        <v>0</v>
      </c>
      <c r="Y336" s="67">
        <f t="shared" si="248"/>
        <v>0</v>
      </c>
      <c r="AA336" s="18"/>
      <c r="AB336" s="18"/>
      <c r="AC336" s="18"/>
      <c r="AD336" s="18"/>
      <c r="AE336" s="18"/>
      <c r="AF336" s="18"/>
      <c r="AG336" s="18"/>
      <c r="AH336" s="18"/>
      <c r="AI336" s="18"/>
      <c r="AJ336" s="18"/>
      <c r="AK336" s="18"/>
      <c r="AL336" s="18"/>
      <c r="AM336" s="18"/>
    </row>
    <row r="337" spans="1:39" s="17" customFormat="1" ht="21.75" customHeight="1" thickBot="1">
      <c r="A337" s="454"/>
      <c r="B337" s="459"/>
      <c r="C337" s="456"/>
      <c r="D337" s="349"/>
      <c r="E337" s="469"/>
      <c r="F337" s="329"/>
      <c r="G337" s="330"/>
      <c r="H337" s="331"/>
      <c r="I337" s="147" t="s">
        <v>167</v>
      </c>
      <c r="J337" s="143">
        <f aca="true" t="shared" si="249" ref="J337:U337">J335</f>
        <v>0</v>
      </c>
      <c r="K337" s="85">
        <f t="shared" si="249"/>
        <v>0</v>
      </c>
      <c r="L337" s="85">
        <f t="shared" si="249"/>
        <v>0</v>
      </c>
      <c r="M337" s="144">
        <f t="shared" si="249"/>
        <v>0</v>
      </c>
      <c r="N337" s="90">
        <f t="shared" si="249"/>
        <v>2.896200185356812</v>
      </c>
      <c r="O337" s="85">
        <f t="shared" si="249"/>
        <v>2.896200185356812</v>
      </c>
      <c r="P337" s="85">
        <f t="shared" si="249"/>
        <v>0</v>
      </c>
      <c r="Q337" s="91">
        <f t="shared" si="249"/>
        <v>0</v>
      </c>
      <c r="R337" s="90">
        <f t="shared" si="249"/>
        <v>2.896200185356812</v>
      </c>
      <c r="S337" s="85">
        <f t="shared" si="249"/>
        <v>2.896200185356812</v>
      </c>
      <c r="T337" s="85">
        <f t="shared" si="249"/>
        <v>0</v>
      </c>
      <c r="U337" s="91">
        <f t="shared" si="249"/>
        <v>0</v>
      </c>
      <c r="V337" s="90">
        <f t="shared" si="248"/>
        <v>2.896200185356812</v>
      </c>
      <c r="W337" s="85">
        <f t="shared" si="248"/>
        <v>2.896200185356812</v>
      </c>
      <c r="X337" s="85">
        <f t="shared" si="248"/>
        <v>0</v>
      </c>
      <c r="Y337" s="91">
        <f t="shared" si="248"/>
        <v>0</v>
      </c>
      <c r="AA337" s="18"/>
      <c r="AB337" s="18"/>
      <c r="AC337" s="18"/>
      <c r="AD337" s="18"/>
      <c r="AE337" s="18"/>
      <c r="AF337" s="18"/>
      <c r="AG337" s="18"/>
      <c r="AH337" s="18"/>
      <c r="AI337" s="18"/>
      <c r="AJ337" s="18"/>
      <c r="AK337" s="18"/>
      <c r="AL337" s="18"/>
      <c r="AM337" s="18"/>
    </row>
    <row r="338" spans="1:39" s="10" customFormat="1" ht="12" customHeight="1">
      <c r="A338" s="452">
        <v>5</v>
      </c>
      <c r="B338" s="457">
        <v>3</v>
      </c>
      <c r="C338" s="338">
        <v>2</v>
      </c>
      <c r="D338" s="455" t="s">
        <v>68</v>
      </c>
      <c r="E338" s="340">
        <v>10</v>
      </c>
      <c r="F338" s="318" t="s">
        <v>59</v>
      </c>
      <c r="G338" s="318" t="s">
        <v>103</v>
      </c>
      <c r="H338" s="355" t="s">
        <v>17</v>
      </c>
      <c r="I338" s="134" t="s">
        <v>166</v>
      </c>
      <c r="J338" s="254">
        <v>1.9</v>
      </c>
      <c r="K338" s="241">
        <v>1.9</v>
      </c>
      <c r="L338" s="241"/>
      <c r="M338" s="242"/>
      <c r="N338" s="138">
        <v>5</v>
      </c>
      <c r="O338" s="53">
        <v>5</v>
      </c>
      <c r="P338" s="53"/>
      <c r="Q338" s="54"/>
      <c r="R338" s="138">
        <v>5</v>
      </c>
      <c r="S338" s="53">
        <v>5</v>
      </c>
      <c r="T338" s="53"/>
      <c r="U338" s="54"/>
      <c r="V338" s="138">
        <v>5</v>
      </c>
      <c r="W338" s="53">
        <v>5</v>
      </c>
      <c r="X338" s="53"/>
      <c r="Y338" s="54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</row>
    <row r="339" spans="1:39" s="10" customFormat="1" ht="12" customHeight="1" thickBot="1">
      <c r="A339" s="453"/>
      <c r="B339" s="458"/>
      <c r="C339" s="339"/>
      <c r="D339" s="444"/>
      <c r="E339" s="341"/>
      <c r="F339" s="319"/>
      <c r="G339" s="319"/>
      <c r="H339" s="356"/>
      <c r="I339" s="161" t="s">
        <v>167</v>
      </c>
      <c r="J339" s="251">
        <f aca="true" t="shared" si="250" ref="J339:U339">J338/3.4528</f>
        <v>0.5502780352177943</v>
      </c>
      <c r="K339" s="252">
        <f t="shared" si="250"/>
        <v>0.5502780352177943</v>
      </c>
      <c r="L339" s="252">
        <f t="shared" si="250"/>
        <v>0</v>
      </c>
      <c r="M339" s="253">
        <f t="shared" si="250"/>
        <v>0</v>
      </c>
      <c r="N339" s="166">
        <f t="shared" si="250"/>
        <v>1.448100092678406</v>
      </c>
      <c r="O339" s="162">
        <f t="shared" si="250"/>
        <v>1.448100092678406</v>
      </c>
      <c r="P339" s="162">
        <f t="shared" si="250"/>
        <v>0</v>
      </c>
      <c r="Q339" s="163">
        <f t="shared" si="250"/>
        <v>0</v>
      </c>
      <c r="R339" s="166">
        <f t="shared" si="250"/>
        <v>1.448100092678406</v>
      </c>
      <c r="S339" s="162">
        <f t="shared" si="250"/>
        <v>1.448100092678406</v>
      </c>
      <c r="T339" s="162">
        <f t="shared" si="250"/>
        <v>0</v>
      </c>
      <c r="U339" s="163">
        <f t="shared" si="250"/>
        <v>0</v>
      </c>
      <c r="V339" s="166">
        <f>V338/3.4528</f>
        <v>1.448100092678406</v>
      </c>
      <c r="W339" s="162">
        <f>W338/3.4528</f>
        <v>1.448100092678406</v>
      </c>
      <c r="X339" s="162">
        <f>X338/3.4528</f>
        <v>0</v>
      </c>
      <c r="Y339" s="163">
        <f>Y338/3.4528</f>
        <v>0</v>
      </c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</row>
    <row r="340" spans="1:39" s="14" customFormat="1" ht="12" customHeight="1" thickBot="1">
      <c r="A340" s="453"/>
      <c r="B340" s="458"/>
      <c r="C340" s="339"/>
      <c r="D340" s="444"/>
      <c r="E340" s="341"/>
      <c r="F340" s="326" t="s">
        <v>19</v>
      </c>
      <c r="G340" s="327"/>
      <c r="H340" s="328"/>
      <c r="I340" s="146" t="s">
        <v>166</v>
      </c>
      <c r="J340" s="81">
        <f>J338</f>
        <v>1.9</v>
      </c>
      <c r="K340" s="66">
        <f>K338</f>
        <v>1.9</v>
      </c>
      <c r="L340" s="66">
        <f>L338</f>
        <v>0</v>
      </c>
      <c r="M340" s="80">
        <f>M338</f>
        <v>0</v>
      </c>
      <c r="N340" s="65">
        <f aca="true" t="shared" si="251" ref="N340:U340">N338</f>
        <v>5</v>
      </c>
      <c r="O340" s="66">
        <f t="shared" si="251"/>
        <v>5</v>
      </c>
      <c r="P340" s="66">
        <f t="shared" si="251"/>
        <v>0</v>
      </c>
      <c r="Q340" s="67">
        <f t="shared" si="251"/>
        <v>0</v>
      </c>
      <c r="R340" s="65">
        <f t="shared" si="251"/>
        <v>5</v>
      </c>
      <c r="S340" s="66">
        <f t="shared" si="251"/>
        <v>5</v>
      </c>
      <c r="T340" s="66">
        <f t="shared" si="251"/>
        <v>0</v>
      </c>
      <c r="U340" s="67">
        <f t="shared" si="251"/>
        <v>0</v>
      </c>
      <c r="V340" s="65">
        <f aca="true" t="shared" si="252" ref="V340:Y341">V338</f>
        <v>5</v>
      </c>
      <c r="W340" s="66">
        <f t="shared" si="252"/>
        <v>5</v>
      </c>
      <c r="X340" s="66">
        <f t="shared" si="252"/>
        <v>0</v>
      </c>
      <c r="Y340" s="67">
        <f t="shared" si="252"/>
        <v>0</v>
      </c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</row>
    <row r="341" spans="1:39" s="14" customFormat="1" ht="12" customHeight="1" thickBot="1">
      <c r="A341" s="454"/>
      <c r="B341" s="459"/>
      <c r="C341" s="456"/>
      <c r="D341" s="349"/>
      <c r="E341" s="469"/>
      <c r="F341" s="329"/>
      <c r="G341" s="330"/>
      <c r="H341" s="331"/>
      <c r="I341" s="147" t="s">
        <v>167</v>
      </c>
      <c r="J341" s="143">
        <f aca="true" t="shared" si="253" ref="J341:U341">J339</f>
        <v>0.5502780352177943</v>
      </c>
      <c r="K341" s="85">
        <f t="shared" si="253"/>
        <v>0.5502780352177943</v>
      </c>
      <c r="L341" s="85">
        <f t="shared" si="253"/>
        <v>0</v>
      </c>
      <c r="M341" s="144">
        <f t="shared" si="253"/>
        <v>0</v>
      </c>
      <c r="N341" s="90">
        <f t="shared" si="253"/>
        <v>1.448100092678406</v>
      </c>
      <c r="O341" s="85">
        <f t="shared" si="253"/>
        <v>1.448100092678406</v>
      </c>
      <c r="P341" s="85">
        <f t="shared" si="253"/>
        <v>0</v>
      </c>
      <c r="Q341" s="91">
        <f t="shared" si="253"/>
        <v>0</v>
      </c>
      <c r="R341" s="90">
        <f t="shared" si="253"/>
        <v>1.448100092678406</v>
      </c>
      <c r="S341" s="85">
        <f t="shared" si="253"/>
        <v>1.448100092678406</v>
      </c>
      <c r="T341" s="85">
        <f t="shared" si="253"/>
        <v>0</v>
      </c>
      <c r="U341" s="91">
        <f t="shared" si="253"/>
        <v>0</v>
      </c>
      <c r="V341" s="90">
        <f t="shared" si="252"/>
        <v>1.448100092678406</v>
      </c>
      <c r="W341" s="85">
        <f t="shared" si="252"/>
        <v>1.448100092678406</v>
      </c>
      <c r="X341" s="85">
        <f t="shared" si="252"/>
        <v>0</v>
      </c>
      <c r="Y341" s="91">
        <f t="shared" si="252"/>
        <v>0</v>
      </c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</row>
    <row r="342" spans="1:39" s="19" customFormat="1" ht="12" customHeight="1">
      <c r="A342" s="452">
        <v>5</v>
      </c>
      <c r="B342" s="457">
        <v>3</v>
      </c>
      <c r="C342" s="338">
        <v>3</v>
      </c>
      <c r="D342" s="455" t="s">
        <v>183</v>
      </c>
      <c r="E342" s="340">
        <v>10</v>
      </c>
      <c r="F342" s="318" t="s">
        <v>59</v>
      </c>
      <c r="G342" s="318" t="s">
        <v>104</v>
      </c>
      <c r="H342" s="320" t="s">
        <v>17</v>
      </c>
      <c r="I342" s="198" t="s">
        <v>166</v>
      </c>
      <c r="J342" s="136"/>
      <c r="K342" s="63"/>
      <c r="L342" s="63"/>
      <c r="M342" s="64"/>
      <c r="N342" s="136">
        <v>10</v>
      </c>
      <c r="O342" s="63"/>
      <c r="P342" s="63"/>
      <c r="Q342" s="64">
        <v>10</v>
      </c>
      <c r="R342" s="136">
        <v>10</v>
      </c>
      <c r="S342" s="63"/>
      <c r="T342" s="63"/>
      <c r="U342" s="64">
        <v>10</v>
      </c>
      <c r="V342" s="136">
        <v>10</v>
      </c>
      <c r="W342" s="63"/>
      <c r="X342" s="63"/>
      <c r="Y342" s="64">
        <v>10</v>
      </c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</row>
    <row r="343" spans="1:39" s="19" customFormat="1" ht="12" customHeight="1" thickBot="1">
      <c r="A343" s="453"/>
      <c r="B343" s="458"/>
      <c r="C343" s="339"/>
      <c r="D343" s="444"/>
      <c r="E343" s="341"/>
      <c r="F343" s="319"/>
      <c r="G343" s="319"/>
      <c r="H343" s="321"/>
      <c r="I343" s="161" t="s">
        <v>167</v>
      </c>
      <c r="J343" s="164">
        <f aca="true" t="shared" si="254" ref="J343:U343">J342/3.4528</f>
        <v>0</v>
      </c>
      <c r="K343" s="162">
        <f t="shared" si="254"/>
        <v>0</v>
      </c>
      <c r="L343" s="162">
        <f t="shared" si="254"/>
        <v>0</v>
      </c>
      <c r="M343" s="165">
        <f t="shared" si="254"/>
        <v>0</v>
      </c>
      <c r="N343" s="166">
        <f t="shared" si="254"/>
        <v>2.896200185356812</v>
      </c>
      <c r="O343" s="162">
        <f t="shared" si="254"/>
        <v>0</v>
      </c>
      <c r="P343" s="162">
        <f t="shared" si="254"/>
        <v>0</v>
      </c>
      <c r="Q343" s="163">
        <f t="shared" si="254"/>
        <v>2.896200185356812</v>
      </c>
      <c r="R343" s="166">
        <f t="shared" si="254"/>
        <v>2.896200185356812</v>
      </c>
      <c r="S343" s="162">
        <f t="shared" si="254"/>
        <v>0</v>
      </c>
      <c r="T343" s="162">
        <f t="shared" si="254"/>
        <v>0</v>
      </c>
      <c r="U343" s="163">
        <f t="shared" si="254"/>
        <v>2.896200185356812</v>
      </c>
      <c r="V343" s="166">
        <f>V342/3.4528</f>
        <v>2.896200185356812</v>
      </c>
      <c r="W343" s="162">
        <f>W342/3.4528</f>
        <v>0</v>
      </c>
      <c r="X343" s="162">
        <f>X342/3.4528</f>
        <v>0</v>
      </c>
      <c r="Y343" s="163">
        <f>Y342/3.4528</f>
        <v>2.896200185356812</v>
      </c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</row>
    <row r="344" spans="1:39" s="10" customFormat="1" ht="12" customHeight="1" thickBot="1">
      <c r="A344" s="453"/>
      <c r="B344" s="458"/>
      <c r="C344" s="339"/>
      <c r="D344" s="444"/>
      <c r="E344" s="341"/>
      <c r="F344" s="326" t="s">
        <v>19</v>
      </c>
      <c r="G344" s="327"/>
      <c r="H344" s="328"/>
      <c r="I344" s="146" t="s">
        <v>166</v>
      </c>
      <c r="J344" s="81">
        <f aca="true" t="shared" si="255" ref="J344:U344">J342</f>
        <v>0</v>
      </c>
      <c r="K344" s="66">
        <f t="shared" si="255"/>
        <v>0</v>
      </c>
      <c r="L344" s="66">
        <f t="shared" si="255"/>
        <v>0</v>
      </c>
      <c r="M344" s="80">
        <f t="shared" si="255"/>
        <v>0</v>
      </c>
      <c r="N344" s="65">
        <f t="shared" si="255"/>
        <v>10</v>
      </c>
      <c r="O344" s="66">
        <f t="shared" si="255"/>
        <v>0</v>
      </c>
      <c r="P344" s="66">
        <f t="shared" si="255"/>
        <v>0</v>
      </c>
      <c r="Q344" s="67">
        <f t="shared" si="255"/>
        <v>10</v>
      </c>
      <c r="R344" s="65">
        <f t="shared" si="255"/>
        <v>10</v>
      </c>
      <c r="S344" s="66">
        <f t="shared" si="255"/>
        <v>0</v>
      </c>
      <c r="T344" s="66">
        <f t="shared" si="255"/>
        <v>0</v>
      </c>
      <c r="U344" s="67">
        <f t="shared" si="255"/>
        <v>10</v>
      </c>
      <c r="V344" s="65">
        <f aca="true" t="shared" si="256" ref="V344:Y345">V342</f>
        <v>10</v>
      </c>
      <c r="W344" s="66">
        <f t="shared" si="256"/>
        <v>0</v>
      </c>
      <c r="X344" s="66">
        <f t="shared" si="256"/>
        <v>0</v>
      </c>
      <c r="Y344" s="67">
        <f t="shared" si="256"/>
        <v>10</v>
      </c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</row>
    <row r="345" spans="1:39" s="10" customFormat="1" ht="12" customHeight="1" thickBot="1">
      <c r="A345" s="454"/>
      <c r="B345" s="459"/>
      <c r="C345" s="456"/>
      <c r="D345" s="349"/>
      <c r="E345" s="469"/>
      <c r="F345" s="329"/>
      <c r="G345" s="330"/>
      <c r="H345" s="331"/>
      <c r="I345" s="147" t="s">
        <v>167</v>
      </c>
      <c r="J345" s="143">
        <f aca="true" t="shared" si="257" ref="J345:U345">J343</f>
        <v>0</v>
      </c>
      <c r="K345" s="85">
        <f t="shared" si="257"/>
        <v>0</v>
      </c>
      <c r="L345" s="85">
        <f t="shared" si="257"/>
        <v>0</v>
      </c>
      <c r="M345" s="144">
        <f t="shared" si="257"/>
        <v>0</v>
      </c>
      <c r="N345" s="90">
        <f t="shared" si="257"/>
        <v>2.896200185356812</v>
      </c>
      <c r="O345" s="85">
        <f t="shared" si="257"/>
        <v>0</v>
      </c>
      <c r="P345" s="85">
        <f t="shared" si="257"/>
        <v>0</v>
      </c>
      <c r="Q345" s="91">
        <f t="shared" si="257"/>
        <v>2.896200185356812</v>
      </c>
      <c r="R345" s="90">
        <f t="shared" si="257"/>
        <v>2.896200185356812</v>
      </c>
      <c r="S345" s="85">
        <f t="shared" si="257"/>
        <v>0</v>
      </c>
      <c r="T345" s="85">
        <f t="shared" si="257"/>
        <v>0</v>
      </c>
      <c r="U345" s="91">
        <f t="shared" si="257"/>
        <v>2.896200185356812</v>
      </c>
      <c r="V345" s="90">
        <f t="shared" si="256"/>
        <v>2.896200185356812</v>
      </c>
      <c r="W345" s="85">
        <f t="shared" si="256"/>
        <v>0</v>
      </c>
      <c r="X345" s="85">
        <f t="shared" si="256"/>
        <v>0</v>
      </c>
      <c r="Y345" s="91">
        <f t="shared" si="256"/>
        <v>2.896200185356812</v>
      </c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</row>
    <row r="346" spans="1:39" s="10" customFormat="1" ht="12" customHeight="1">
      <c r="A346" s="452">
        <v>5</v>
      </c>
      <c r="B346" s="457">
        <v>3</v>
      </c>
      <c r="C346" s="338">
        <v>4</v>
      </c>
      <c r="D346" s="455" t="s">
        <v>69</v>
      </c>
      <c r="E346" s="340">
        <v>10</v>
      </c>
      <c r="F346" s="343" t="s">
        <v>59</v>
      </c>
      <c r="G346" s="343" t="s">
        <v>105</v>
      </c>
      <c r="H346" s="355" t="s">
        <v>17</v>
      </c>
      <c r="I346" s="134" t="s">
        <v>166</v>
      </c>
      <c r="J346" s="254">
        <v>12</v>
      </c>
      <c r="K346" s="241">
        <v>12</v>
      </c>
      <c r="L346" s="241"/>
      <c r="M346" s="59"/>
      <c r="N346" s="138">
        <v>5</v>
      </c>
      <c r="O346" s="53">
        <v>5</v>
      </c>
      <c r="P346" s="53"/>
      <c r="Q346" s="54"/>
      <c r="R346" s="138">
        <v>5</v>
      </c>
      <c r="S346" s="53">
        <v>5</v>
      </c>
      <c r="T346" s="53"/>
      <c r="U346" s="54"/>
      <c r="V346" s="138">
        <v>5</v>
      </c>
      <c r="W346" s="53">
        <v>5</v>
      </c>
      <c r="X346" s="53"/>
      <c r="Y346" s="54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</row>
    <row r="347" spans="1:39" s="10" customFormat="1" ht="12" customHeight="1" thickBot="1">
      <c r="A347" s="453"/>
      <c r="B347" s="458"/>
      <c r="C347" s="339"/>
      <c r="D347" s="444"/>
      <c r="E347" s="341"/>
      <c r="F347" s="344"/>
      <c r="G347" s="344"/>
      <c r="H347" s="356"/>
      <c r="I347" s="161" t="s">
        <v>167</v>
      </c>
      <c r="J347" s="251">
        <f aca="true" t="shared" si="258" ref="J347:U347">J346/3.4528</f>
        <v>3.4754402224281744</v>
      </c>
      <c r="K347" s="252">
        <f t="shared" si="258"/>
        <v>3.4754402224281744</v>
      </c>
      <c r="L347" s="252">
        <f t="shared" si="258"/>
        <v>0</v>
      </c>
      <c r="M347" s="247">
        <f t="shared" si="258"/>
        <v>0</v>
      </c>
      <c r="N347" s="166">
        <f t="shared" si="258"/>
        <v>1.448100092678406</v>
      </c>
      <c r="O347" s="162">
        <f t="shared" si="258"/>
        <v>1.448100092678406</v>
      </c>
      <c r="P347" s="162">
        <f t="shared" si="258"/>
        <v>0</v>
      </c>
      <c r="Q347" s="163">
        <f t="shared" si="258"/>
        <v>0</v>
      </c>
      <c r="R347" s="166">
        <f t="shared" si="258"/>
        <v>1.448100092678406</v>
      </c>
      <c r="S347" s="162">
        <f t="shared" si="258"/>
        <v>1.448100092678406</v>
      </c>
      <c r="T347" s="162">
        <f t="shared" si="258"/>
        <v>0</v>
      </c>
      <c r="U347" s="163">
        <f t="shared" si="258"/>
        <v>0</v>
      </c>
      <c r="V347" s="166">
        <f>V346/3.4528</f>
        <v>1.448100092678406</v>
      </c>
      <c r="W347" s="162">
        <f>W346/3.4528</f>
        <v>1.448100092678406</v>
      </c>
      <c r="X347" s="162">
        <f>X346/3.4528</f>
        <v>0</v>
      </c>
      <c r="Y347" s="163">
        <f>Y346/3.4528</f>
        <v>0</v>
      </c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</row>
    <row r="348" spans="1:39" s="10" customFormat="1" ht="12" customHeight="1" thickBot="1">
      <c r="A348" s="453"/>
      <c r="B348" s="458"/>
      <c r="C348" s="339"/>
      <c r="D348" s="444"/>
      <c r="E348" s="341"/>
      <c r="F348" s="326" t="s">
        <v>19</v>
      </c>
      <c r="G348" s="327"/>
      <c r="H348" s="328"/>
      <c r="I348" s="146" t="s">
        <v>166</v>
      </c>
      <c r="J348" s="81">
        <f aca="true" t="shared" si="259" ref="J348:U348">J346</f>
        <v>12</v>
      </c>
      <c r="K348" s="66">
        <f t="shared" si="259"/>
        <v>12</v>
      </c>
      <c r="L348" s="66">
        <f t="shared" si="259"/>
        <v>0</v>
      </c>
      <c r="M348" s="80">
        <f t="shared" si="259"/>
        <v>0</v>
      </c>
      <c r="N348" s="65">
        <f t="shared" si="259"/>
        <v>5</v>
      </c>
      <c r="O348" s="66">
        <f t="shared" si="259"/>
        <v>5</v>
      </c>
      <c r="P348" s="66">
        <f t="shared" si="259"/>
        <v>0</v>
      </c>
      <c r="Q348" s="67">
        <f t="shared" si="259"/>
        <v>0</v>
      </c>
      <c r="R348" s="65">
        <f t="shared" si="259"/>
        <v>5</v>
      </c>
      <c r="S348" s="66">
        <f t="shared" si="259"/>
        <v>5</v>
      </c>
      <c r="T348" s="66">
        <f t="shared" si="259"/>
        <v>0</v>
      </c>
      <c r="U348" s="67">
        <f t="shared" si="259"/>
        <v>0</v>
      </c>
      <c r="V348" s="65">
        <f aca="true" t="shared" si="260" ref="V348:Y349">V346</f>
        <v>5</v>
      </c>
      <c r="W348" s="66">
        <f t="shared" si="260"/>
        <v>5</v>
      </c>
      <c r="X348" s="66">
        <f t="shared" si="260"/>
        <v>0</v>
      </c>
      <c r="Y348" s="67">
        <f t="shared" si="260"/>
        <v>0</v>
      </c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</row>
    <row r="349" spans="1:39" s="10" customFormat="1" ht="12" customHeight="1" thickBot="1">
      <c r="A349" s="454"/>
      <c r="B349" s="459"/>
      <c r="C349" s="319"/>
      <c r="D349" s="445"/>
      <c r="E349" s="342"/>
      <c r="F349" s="329"/>
      <c r="G349" s="330"/>
      <c r="H349" s="331"/>
      <c r="I349" s="146" t="s">
        <v>167</v>
      </c>
      <c r="J349" s="81">
        <f aca="true" t="shared" si="261" ref="J349:U349">J347</f>
        <v>3.4754402224281744</v>
      </c>
      <c r="K349" s="66">
        <f t="shared" si="261"/>
        <v>3.4754402224281744</v>
      </c>
      <c r="L349" s="66">
        <f t="shared" si="261"/>
        <v>0</v>
      </c>
      <c r="M349" s="80">
        <f t="shared" si="261"/>
        <v>0</v>
      </c>
      <c r="N349" s="65">
        <f t="shared" si="261"/>
        <v>1.448100092678406</v>
      </c>
      <c r="O349" s="66">
        <f t="shared" si="261"/>
        <v>1.448100092678406</v>
      </c>
      <c r="P349" s="66">
        <f t="shared" si="261"/>
        <v>0</v>
      </c>
      <c r="Q349" s="67">
        <f t="shared" si="261"/>
        <v>0</v>
      </c>
      <c r="R349" s="65">
        <f t="shared" si="261"/>
        <v>1.448100092678406</v>
      </c>
      <c r="S349" s="66">
        <f t="shared" si="261"/>
        <v>1.448100092678406</v>
      </c>
      <c r="T349" s="66">
        <f t="shared" si="261"/>
        <v>0</v>
      </c>
      <c r="U349" s="67">
        <f t="shared" si="261"/>
        <v>0</v>
      </c>
      <c r="V349" s="65">
        <f t="shared" si="260"/>
        <v>1.448100092678406</v>
      </c>
      <c r="W349" s="66">
        <f t="shared" si="260"/>
        <v>1.448100092678406</v>
      </c>
      <c r="X349" s="66">
        <f t="shared" si="260"/>
        <v>0</v>
      </c>
      <c r="Y349" s="67">
        <f t="shared" si="260"/>
        <v>0</v>
      </c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</row>
    <row r="350" spans="1:39" s="10" customFormat="1" ht="12" customHeight="1" thickBot="1">
      <c r="A350" s="365">
        <v>5</v>
      </c>
      <c r="B350" s="463">
        <v>3</v>
      </c>
      <c r="C350" s="302" t="s">
        <v>38</v>
      </c>
      <c r="D350" s="293"/>
      <c r="E350" s="293"/>
      <c r="F350" s="293"/>
      <c r="G350" s="293"/>
      <c r="H350" s="292"/>
      <c r="I350" s="151" t="s">
        <v>166</v>
      </c>
      <c r="J350" s="45">
        <f>J348+J344+J340+J336</f>
        <v>13.9</v>
      </c>
      <c r="K350" s="46">
        <f aca="true" t="shared" si="262" ref="K350:Y351">K348+K344+K340+K336</f>
        <v>13.9</v>
      </c>
      <c r="L350" s="46">
        <f t="shared" si="262"/>
        <v>0</v>
      </c>
      <c r="M350" s="47">
        <f t="shared" si="262"/>
        <v>0</v>
      </c>
      <c r="N350" s="45">
        <f t="shared" si="262"/>
        <v>30</v>
      </c>
      <c r="O350" s="46">
        <f t="shared" si="262"/>
        <v>20</v>
      </c>
      <c r="P350" s="46">
        <f t="shared" si="262"/>
        <v>0</v>
      </c>
      <c r="Q350" s="47">
        <f t="shared" si="262"/>
        <v>10</v>
      </c>
      <c r="R350" s="45">
        <f t="shared" si="262"/>
        <v>30</v>
      </c>
      <c r="S350" s="46">
        <f t="shared" si="262"/>
        <v>20</v>
      </c>
      <c r="T350" s="46">
        <f t="shared" si="262"/>
        <v>0</v>
      </c>
      <c r="U350" s="47">
        <f t="shared" si="262"/>
        <v>10</v>
      </c>
      <c r="V350" s="45">
        <f t="shared" si="262"/>
        <v>30</v>
      </c>
      <c r="W350" s="46">
        <f t="shared" si="262"/>
        <v>20</v>
      </c>
      <c r="X350" s="46">
        <f t="shared" si="262"/>
        <v>0</v>
      </c>
      <c r="Y350" s="47">
        <f t="shared" si="262"/>
        <v>10</v>
      </c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</row>
    <row r="351" spans="1:39" s="10" customFormat="1" ht="12" customHeight="1" thickBot="1">
      <c r="A351" s="366"/>
      <c r="B351" s="464"/>
      <c r="C351" s="335"/>
      <c r="D351" s="336"/>
      <c r="E351" s="336"/>
      <c r="F351" s="336"/>
      <c r="G351" s="336"/>
      <c r="H351" s="337"/>
      <c r="I351" s="151" t="s">
        <v>167</v>
      </c>
      <c r="J351" s="45">
        <f>J349+J345+J341+J337</f>
        <v>4.025718257645969</v>
      </c>
      <c r="K351" s="46">
        <f t="shared" si="262"/>
        <v>4.025718257645969</v>
      </c>
      <c r="L351" s="46">
        <f t="shared" si="262"/>
        <v>0</v>
      </c>
      <c r="M351" s="47">
        <f t="shared" si="262"/>
        <v>0</v>
      </c>
      <c r="N351" s="45">
        <f t="shared" si="262"/>
        <v>8.688600556070437</v>
      </c>
      <c r="O351" s="46">
        <f t="shared" si="262"/>
        <v>5.792400370713624</v>
      </c>
      <c r="P351" s="46">
        <f t="shared" si="262"/>
        <v>0</v>
      </c>
      <c r="Q351" s="47">
        <f t="shared" si="262"/>
        <v>2.896200185356812</v>
      </c>
      <c r="R351" s="45">
        <f t="shared" si="262"/>
        <v>8.688600556070437</v>
      </c>
      <c r="S351" s="46">
        <f t="shared" si="262"/>
        <v>5.792400370713624</v>
      </c>
      <c r="T351" s="46">
        <f t="shared" si="262"/>
        <v>0</v>
      </c>
      <c r="U351" s="47">
        <f t="shared" si="262"/>
        <v>2.896200185356812</v>
      </c>
      <c r="V351" s="45">
        <f t="shared" si="262"/>
        <v>8.688600556070437</v>
      </c>
      <c r="W351" s="46">
        <f t="shared" si="262"/>
        <v>5.792400370713624</v>
      </c>
      <c r="X351" s="46">
        <f t="shared" si="262"/>
        <v>0</v>
      </c>
      <c r="Y351" s="47">
        <f t="shared" si="262"/>
        <v>2.896200185356812</v>
      </c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</row>
    <row r="352" spans="1:39" s="17" customFormat="1" ht="15" customHeight="1" thickBot="1">
      <c r="A352" s="9">
        <v>5</v>
      </c>
      <c r="B352" s="94">
        <v>4</v>
      </c>
      <c r="C352" s="425" t="s">
        <v>133</v>
      </c>
      <c r="D352" s="426"/>
      <c r="E352" s="426"/>
      <c r="F352" s="426"/>
      <c r="G352" s="426"/>
      <c r="H352" s="426"/>
      <c r="I352" s="426"/>
      <c r="J352" s="426"/>
      <c r="K352" s="426"/>
      <c r="L352" s="426"/>
      <c r="M352" s="426"/>
      <c r="N352" s="426"/>
      <c r="O352" s="426"/>
      <c r="P352" s="426"/>
      <c r="Q352" s="426"/>
      <c r="R352" s="426"/>
      <c r="S352" s="426"/>
      <c r="T352" s="426"/>
      <c r="U352" s="426"/>
      <c r="V352" s="426"/>
      <c r="W352" s="426"/>
      <c r="X352" s="426"/>
      <c r="Y352" s="427"/>
      <c r="AA352" s="18"/>
      <c r="AB352" s="18"/>
      <c r="AC352" s="18"/>
      <c r="AD352" s="18"/>
      <c r="AE352" s="18"/>
      <c r="AF352" s="18"/>
      <c r="AG352" s="18"/>
      <c r="AH352" s="18"/>
      <c r="AI352" s="18"/>
      <c r="AJ352" s="18"/>
      <c r="AK352" s="18"/>
      <c r="AL352" s="18"/>
      <c r="AM352" s="18"/>
    </row>
    <row r="353" spans="1:39" s="10" customFormat="1" ht="10.5" customHeight="1">
      <c r="A353" s="346">
        <v>5</v>
      </c>
      <c r="B353" s="347">
        <v>4</v>
      </c>
      <c r="C353" s="332">
        <v>1</v>
      </c>
      <c r="D353" s="467" t="s">
        <v>132</v>
      </c>
      <c r="E353" s="468" t="s">
        <v>164</v>
      </c>
      <c r="F353" s="332" t="s">
        <v>16</v>
      </c>
      <c r="G353" s="322" t="s">
        <v>141</v>
      </c>
      <c r="H353" s="324" t="s">
        <v>17</v>
      </c>
      <c r="I353" s="139" t="s">
        <v>166</v>
      </c>
      <c r="J353" s="240">
        <v>6</v>
      </c>
      <c r="K353" s="274">
        <v>6</v>
      </c>
      <c r="L353" s="274"/>
      <c r="M353" s="242">
        <v>0</v>
      </c>
      <c r="N353" s="57">
        <v>34</v>
      </c>
      <c r="O353" s="98">
        <v>34</v>
      </c>
      <c r="P353" s="98"/>
      <c r="Q353" s="59">
        <v>0</v>
      </c>
      <c r="R353" s="57"/>
      <c r="S353" s="98"/>
      <c r="T353" s="98"/>
      <c r="U353" s="59">
        <v>0</v>
      </c>
      <c r="V353" s="57"/>
      <c r="W353" s="98"/>
      <c r="X353" s="98"/>
      <c r="Y353" s="59">
        <v>0</v>
      </c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</row>
    <row r="354" spans="1:39" s="10" customFormat="1" ht="10.5" customHeight="1">
      <c r="A354" s="346"/>
      <c r="B354" s="347"/>
      <c r="C354" s="348"/>
      <c r="D354" s="350"/>
      <c r="E354" s="353"/>
      <c r="F354" s="348"/>
      <c r="G354" s="449"/>
      <c r="H354" s="359"/>
      <c r="I354" s="160" t="s">
        <v>167</v>
      </c>
      <c r="J354" s="258">
        <f aca="true" t="shared" si="263" ref="J354:U354">J353/3.4528</f>
        <v>1.7377201112140872</v>
      </c>
      <c r="K354" s="244">
        <f t="shared" si="263"/>
        <v>1.7377201112140872</v>
      </c>
      <c r="L354" s="244">
        <f t="shared" si="263"/>
        <v>0</v>
      </c>
      <c r="M354" s="259">
        <f t="shared" si="263"/>
        <v>0</v>
      </c>
      <c r="N354" s="97">
        <f t="shared" si="263"/>
        <v>9.84708063021316</v>
      </c>
      <c r="O354" s="102">
        <f t="shared" si="263"/>
        <v>9.84708063021316</v>
      </c>
      <c r="P354" s="102">
        <f t="shared" si="263"/>
        <v>0</v>
      </c>
      <c r="Q354" s="131">
        <f t="shared" si="263"/>
        <v>0</v>
      </c>
      <c r="R354" s="97">
        <f t="shared" si="263"/>
        <v>0</v>
      </c>
      <c r="S354" s="102">
        <f t="shared" si="263"/>
        <v>0</v>
      </c>
      <c r="T354" s="102">
        <f t="shared" si="263"/>
        <v>0</v>
      </c>
      <c r="U354" s="131">
        <f t="shared" si="263"/>
        <v>0</v>
      </c>
      <c r="V354" s="97">
        <f>V353/3.4528</f>
        <v>0</v>
      </c>
      <c r="W354" s="102">
        <f>W353/3.4528</f>
        <v>0</v>
      </c>
      <c r="X354" s="102">
        <f>X353/3.4528</f>
        <v>0</v>
      </c>
      <c r="Y354" s="131">
        <f>Y353/3.4528</f>
        <v>0</v>
      </c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</row>
    <row r="355" spans="1:39" s="10" customFormat="1" ht="10.5" customHeight="1">
      <c r="A355" s="346"/>
      <c r="B355" s="347"/>
      <c r="C355" s="348"/>
      <c r="D355" s="350"/>
      <c r="E355" s="353"/>
      <c r="F355" s="348"/>
      <c r="G355" s="449"/>
      <c r="H355" s="359" t="s">
        <v>37</v>
      </c>
      <c r="I355" s="137" t="s">
        <v>166</v>
      </c>
      <c r="J355" s="277">
        <v>50</v>
      </c>
      <c r="K355" s="278">
        <v>50</v>
      </c>
      <c r="L355" s="199"/>
      <c r="M355" s="93">
        <v>0</v>
      </c>
      <c r="N355" s="168">
        <v>50</v>
      </c>
      <c r="O355" s="199">
        <v>50</v>
      </c>
      <c r="P355" s="199"/>
      <c r="Q355" s="93">
        <v>0</v>
      </c>
      <c r="R355" s="168"/>
      <c r="S355" s="199"/>
      <c r="T355" s="199"/>
      <c r="U355" s="93">
        <v>0</v>
      </c>
      <c r="V355" s="168"/>
      <c r="W355" s="199"/>
      <c r="X355" s="199"/>
      <c r="Y355" s="93">
        <v>0</v>
      </c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</row>
    <row r="356" spans="1:39" s="10" customFormat="1" ht="10.5" customHeight="1" thickBot="1">
      <c r="A356" s="346"/>
      <c r="B356" s="347"/>
      <c r="C356" s="348"/>
      <c r="D356" s="350"/>
      <c r="E356" s="353"/>
      <c r="F356" s="315"/>
      <c r="G356" s="323"/>
      <c r="H356" s="325"/>
      <c r="I356" s="161" t="s">
        <v>167</v>
      </c>
      <c r="J356" s="279">
        <f aca="true" t="shared" si="264" ref="J356:U356">J355/3.4528</f>
        <v>14.48100092678406</v>
      </c>
      <c r="K356" s="280">
        <f t="shared" si="264"/>
        <v>14.48100092678406</v>
      </c>
      <c r="L356" s="162">
        <f t="shared" si="264"/>
        <v>0</v>
      </c>
      <c r="M356" s="165">
        <f t="shared" si="264"/>
        <v>0</v>
      </c>
      <c r="N356" s="166">
        <f t="shared" si="264"/>
        <v>14.48100092678406</v>
      </c>
      <c r="O356" s="162">
        <f t="shared" si="264"/>
        <v>14.48100092678406</v>
      </c>
      <c r="P356" s="162">
        <f t="shared" si="264"/>
        <v>0</v>
      </c>
      <c r="Q356" s="163">
        <f t="shared" si="264"/>
        <v>0</v>
      </c>
      <c r="R356" s="166">
        <f t="shared" si="264"/>
        <v>0</v>
      </c>
      <c r="S356" s="162">
        <f t="shared" si="264"/>
        <v>0</v>
      </c>
      <c r="T356" s="162">
        <f t="shared" si="264"/>
        <v>0</v>
      </c>
      <c r="U356" s="163">
        <f t="shared" si="264"/>
        <v>0</v>
      </c>
      <c r="V356" s="166">
        <f>V355/3.4528</f>
        <v>0</v>
      </c>
      <c r="W356" s="162">
        <f>W355/3.4528</f>
        <v>0</v>
      </c>
      <c r="X356" s="162">
        <f>X355/3.4528</f>
        <v>0</v>
      </c>
      <c r="Y356" s="163">
        <f>Y355/3.4528</f>
        <v>0</v>
      </c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</row>
    <row r="357" spans="1:39" s="10" customFormat="1" ht="10.5" customHeight="1" thickBot="1">
      <c r="A357" s="346"/>
      <c r="B357" s="347"/>
      <c r="C357" s="348"/>
      <c r="D357" s="350"/>
      <c r="E357" s="353"/>
      <c r="F357" s="326" t="s">
        <v>19</v>
      </c>
      <c r="G357" s="327"/>
      <c r="H357" s="328"/>
      <c r="I357" s="146" t="s">
        <v>166</v>
      </c>
      <c r="J357" s="65">
        <f aca="true" t="shared" si="265" ref="J357:U358">SUM(J353,J355)</f>
        <v>56</v>
      </c>
      <c r="K357" s="66">
        <f t="shared" si="265"/>
        <v>56</v>
      </c>
      <c r="L357" s="66">
        <f t="shared" si="265"/>
        <v>0</v>
      </c>
      <c r="M357" s="67">
        <f t="shared" si="265"/>
        <v>0</v>
      </c>
      <c r="N357" s="65">
        <f t="shared" si="265"/>
        <v>84</v>
      </c>
      <c r="O357" s="66">
        <f t="shared" si="265"/>
        <v>84</v>
      </c>
      <c r="P357" s="66">
        <f t="shared" si="265"/>
        <v>0</v>
      </c>
      <c r="Q357" s="67">
        <f t="shared" si="265"/>
        <v>0</v>
      </c>
      <c r="R357" s="65">
        <f t="shared" si="265"/>
        <v>0</v>
      </c>
      <c r="S357" s="66">
        <f t="shared" si="265"/>
        <v>0</v>
      </c>
      <c r="T357" s="66">
        <f t="shared" si="265"/>
        <v>0</v>
      </c>
      <c r="U357" s="67">
        <f t="shared" si="265"/>
        <v>0</v>
      </c>
      <c r="V357" s="65">
        <f aca="true" t="shared" si="266" ref="V357:Y358">SUM(V353,V355)</f>
        <v>0</v>
      </c>
      <c r="W357" s="66">
        <f t="shared" si="266"/>
        <v>0</v>
      </c>
      <c r="X357" s="66">
        <f t="shared" si="266"/>
        <v>0</v>
      </c>
      <c r="Y357" s="67">
        <f t="shared" si="266"/>
        <v>0</v>
      </c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</row>
    <row r="358" spans="1:39" s="10" customFormat="1" ht="10.5" customHeight="1" thickBot="1">
      <c r="A358" s="346"/>
      <c r="B358" s="347"/>
      <c r="C358" s="348"/>
      <c r="D358" s="350"/>
      <c r="E358" s="353"/>
      <c r="F358" s="329"/>
      <c r="G358" s="330"/>
      <c r="H358" s="331"/>
      <c r="I358" s="146" t="s">
        <v>167</v>
      </c>
      <c r="J358" s="65">
        <f t="shared" si="265"/>
        <v>16.218721037998147</v>
      </c>
      <c r="K358" s="66">
        <f t="shared" si="265"/>
        <v>16.218721037998147</v>
      </c>
      <c r="L358" s="66">
        <f t="shared" si="265"/>
        <v>0</v>
      </c>
      <c r="M358" s="67">
        <f t="shared" si="265"/>
        <v>0</v>
      </c>
      <c r="N358" s="65">
        <f t="shared" si="265"/>
        <v>24.32808155699722</v>
      </c>
      <c r="O358" s="66">
        <f t="shared" si="265"/>
        <v>24.32808155699722</v>
      </c>
      <c r="P358" s="66">
        <f t="shared" si="265"/>
        <v>0</v>
      </c>
      <c r="Q358" s="67">
        <f t="shared" si="265"/>
        <v>0</v>
      </c>
      <c r="R358" s="65">
        <f t="shared" si="265"/>
        <v>0</v>
      </c>
      <c r="S358" s="66">
        <f t="shared" si="265"/>
        <v>0</v>
      </c>
      <c r="T358" s="66">
        <f t="shared" si="265"/>
        <v>0</v>
      </c>
      <c r="U358" s="67">
        <f t="shared" si="265"/>
        <v>0</v>
      </c>
      <c r="V358" s="65">
        <f t="shared" si="266"/>
        <v>0</v>
      </c>
      <c r="W358" s="66">
        <f t="shared" si="266"/>
        <v>0</v>
      </c>
      <c r="X358" s="66">
        <f t="shared" si="266"/>
        <v>0</v>
      </c>
      <c r="Y358" s="67">
        <f t="shared" si="266"/>
        <v>0</v>
      </c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</row>
    <row r="359" spans="1:39" s="10" customFormat="1" ht="10.5" customHeight="1">
      <c r="A359" s="346">
        <v>5</v>
      </c>
      <c r="B359" s="347">
        <v>4</v>
      </c>
      <c r="C359" s="314">
        <v>2</v>
      </c>
      <c r="D359" s="349" t="s">
        <v>179</v>
      </c>
      <c r="E359" s="352" t="s">
        <v>172</v>
      </c>
      <c r="F359" s="332"/>
      <c r="G359" s="332"/>
      <c r="H359" s="324" t="s">
        <v>17</v>
      </c>
      <c r="I359" s="139" t="s">
        <v>166</v>
      </c>
      <c r="J359" s="57"/>
      <c r="K359" s="98"/>
      <c r="L359" s="98"/>
      <c r="M359" s="59">
        <v>0</v>
      </c>
      <c r="N359" s="57">
        <v>20</v>
      </c>
      <c r="O359" s="98">
        <v>20</v>
      </c>
      <c r="P359" s="98"/>
      <c r="Q359" s="59">
        <v>0</v>
      </c>
      <c r="R359" s="57"/>
      <c r="S359" s="98"/>
      <c r="T359" s="98"/>
      <c r="U359" s="59">
        <v>0</v>
      </c>
      <c r="V359" s="57"/>
      <c r="W359" s="98"/>
      <c r="X359" s="98"/>
      <c r="Y359" s="59">
        <v>0</v>
      </c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</row>
    <row r="360" spans="1:39" s="10" customFormat="1" ht="10.5" customHeight="1" thickBot="1">
      <c r="A360" s="346"/>
      <c r="B360" s="347"/>
      <c r="C360" s="348"/>
      <c r="D360" s="350"/>
      <c r="E360" s="353"/>
      <c r="F360" s="315"/>
      <c r="G360" s="315"/>
      <c r="H360" s="325"/>
      <c r="I360" s="161" t="s">
        <v>167</v>
      </c>
      <c r="J360" s="164">
        <f aca="true" t="shared" si="267" ref="J360:Y360">J359/3.4528</f>
        <v>0</v>
      </c>
      <c r="K360" s="162">
        <f t="shared" si="267"/>
        <v>0</v>
      </c>
      <c r="L360" s="162">
        <f t="shared" si="267"/>
        <v>0</v>
      </c>
      <c r="M360" s="165">
        <f t="shared" si="267"/>
        <v>0</v>
      </c>
      <c r="N360" s="166">
        <f t="shared" si="267"/>
        <v>5.792400370713624</v>
      </c>
      <c r="O360" s="162">
        <f t="shared" si="267"/>
        <v>5.792400370713624</v>
      </c>
      <c r="P360" s="162">
        <f t="shared" si="267"/>
        <v>0</v>
      </c>
      <c r="Q360" s="163">
        <f t="shared" si="267"/>
        <v>0</v>
      </c>
      <c r="R360" s="166">
        <f t="shared" si="267"/>
        <v>0</v>
      </c>
      <c r="S360" s="162">
        <f t="shared" si="267"/>
        <v>0</v>
      </c>
      <c r="T360" s="162">
        <f t="shared" si="267"/>
        <v>0</v>
      </c>
      <c r="U360" s="163">
        <f t="shared" si="267"/>
        <v>0</v>
      </c>
      <c r="V360" s="166">
        <f t="shared" si="267"/>
        <v>0</v>
      </c>
      <c r="W360" s="162">
        <f t="shared" si="267"/>
        <v>0</v>
      </c>
      <c r="X360" s="162">
        <f t="shared" si="267"/>
        <v>0</v>
      </c>
      <c r="Y360" s="163">
        <f t="shared" si="267"/>
        <v>0</v>
      </c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</row>
    <row r="361" spans="1:39" s="10" customFormat="1" ht="10.5" customHeight="1" thickBot="1">
      <c r="A361" s="346"/>
      <c r="B361" s="347"/>
      <c r="C361" s="348"/>
      <c r="D361" s="350"/>
      <c r="E361" s="353"/>
      <c r="F361" s="326" t="s">
        <v>19</v>
      </c>
      <c r="G361" s="327"/>
      <c r="H361" s="328"/>
      <c r="I361" s="146" t="s">
        <v>166</v>
      </c>
      <c r="J361" s="81">
        <f aca="true" t="shared" si="268" ref="J361:Y361">J359</f>
        <v>0</v>
      </c>
      <c r="K361" s="66">
        <f t="shared" si="268"/>
        <v>0</v>
      </c>
      <c r="L361" s="66">
        <f t="shared" si="268"/>
        <v>0</v>
      </c>
      <c r="M361" s="80">
        <f t="shared" si="268"/>
        <v>0</v>
      </c>
      <c r="N361" s="65">
        <f t="shared" si="268"/>
        <v>20</v>
      </c>
      <c r="O361" s="66">
        <f t="shared" si="268"/>
        <v>20</v>
      </c>
      <c r="P361" s="66">
        <f t="shared" si="268"/>
        <v>0</v>
      </c>
      <c r="Q361" s="67">
        <f t="shared" si="268"/>
        <v>0</v>
      </c>
      <c r="R361" s="65">
        <f t="shared" si="268"/>
        <v>0</v>
      </c>
      <c r="S361" s="66">
        <f t="shared" si="268"/>
        <v>0</v>
      </c>
      <c r="T361" s="66">
        <f t="shared" si="268"/>
        <v>0</v>
      </c>
      <c r="U361" s="67">
        <f t="shared" si="268"/>
        <v>0</v>
      </c>
      <c r="V361" s="65">
        <f t="shared" si="268"/>
        <v>0</v>
      </c>
      <c r="W361" s="66">
        <f t="shared" si="268"/>
        <v>0</v>
      </c>
      <c r="X361" s="66">
        <f t="shared" si="268"/>
        <v>0</v>
      </c>
      <c r="Y361" s="67">
        <f t="shared" si="268"/>
        <v>0</v>
      </c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</row>
    <row r="362" spans="1:39" s="10" customFormat="1" ht="10.5" customHeight="1" thickBot="1">
      <c r="A362" s="346"/>
      <c r="B362" s="347"/>
      <c r="C362" s="315"/>
      <c r="D362" s="351"/>
      <c r="E362" s="354"/>
      <c r="F362" s="329"/>
      <c r="G362" s="330"/>
      <c r="H362" s="331"/>
      <c r="I362" s="146" t="s">
        <v>167</v>
      </c>
      <c r="J362" s="81">
        <f aca="true" t="shared" si="269" ref="J362:Y362">J360</f>
        <v>0</v>
      </c>
      <c r="K362" s="66">
        <f t="shared" si="269"/>
        <v>0</v>
      </c>
      <c r="L362" s="66">
        <f t="shared" si="269"/>
        <v>0</v>
      </c>
      <c r="M362" s="80">
        <f t="shared" si="269"/>
        <v>0</v>
      </c>
      <c r="N362" s="65">
        <f t="shared" si="269"/>
        <v>5.792400370713624</v>
      </c>
      <c r="O362" s="66">
        <f t="shared" si="269"/>
        <v>5.792400370713624</v>
      </c>
      <c r="P362" s="66">
        <f t="shared" si="269"/>
        <v>0</v>
      </c>
      <c r="Q362" s="67">
        <f t="shared" si="269"/>
        <v>0</v>
      </c>
      <c r="R362" s="65">
        <f t="shared" si="269"/>
        <v>0</v>
      </c>
      <c r="S362" s="66">
        <f t="shared" si="269"/>
        <v>0</v>
      </c>
      <c r="T362" s="66">
        <f t="shared" si="269"/>
        <v>0</v>
      </c>
      <c r="U362" s="67">
        <f t="shared" si="269"/>
        <v>0</v>
      </c>
      <c r="V362" s="65">
        <f t="shared" si="269"/>
        <v>0</v>
      </c>
      <c r="W362" s="66">
        <f t="shared" si="269"/>
        <v>0</v>
      </c>
      <c r="X362" s="66">
        <f t="shared" si="269"/>
        <v>0</v>
      </c>
      <c r="Y362" s="67">
        <f t="shared" si="269"/>
        <v>0</v>
      </c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</row>
    <row r="363" spans="1:39" s="10" customFormat="1" ht="10.5" customHeight="1" thickBot="1">
      <c r="A363" s="346">
        <v>5</v>
      </c>
      <c r="B363" s="405">
        <v>4</v>
      </c>
      <c r="C363" s="302" t="s">
        <v>38</v>
      </c>
      <c r="D363" s="293"/>
      <c r="E363" s="293"/>
      <c r="F363" s="293"/>
      <c r="G363" s="293"/>
      <c r="H363" s="292"/>
      <c r="I363" s="151" t="s">
        <v>166</v>
      </c>
      <c r="J363" s="45">
        <f>SUM(J357,J361)</f>
        <v>56</v>
      </c>
      <c r="K363" s="46">
        <f aca="true" t="shared" si="270" ref="K363:Y364">SUM(K357,K361)</f>
        <v>56</v>
      </c>
      <c r="L363" s="46">
        <f t="shared" si="270"/>
        <v>0</v>
      </c>
      <c r="M363" s="47">
        <f t="shared" si="270"/>
        <v>0</v>
      </c>
      <c r="N363" s="45">
        <f t="shared" si="270"/>
        <v>104</v>
      </c>
      <c r="O363" s="46">
        <f t="shared" si="270"/>
        <v>104</v>
      </c>
      <c r="P363" s="46">
        <f t="shared" si="270"/>
        <v>0</v>
      </c>
      <c r="Q363" s="47">
        <f t="shared" si="270"/>
        <v>0</v>
      </c>
      <c r="R363" s="45">
        <f t="shared" si="270"/>
        <v>0</v>
      </c>
      <c r="S363" s="46">
        <f t="shared" si="270"/>
        <v>0</v>
      </c>
      <c r="T363" s="46">
        <f t="shared" si="270"/>
        <v>0</v>
      </c>
      <c r="U363" s="47">
        <f t="shared" si="270"/>
        <v>0</v>
      </c>
      <c r="V363" s="45">
        <f t="shared" si="270"/>
        <v>0</v>
      </c>
      <c r="W363" s="46">
        <f t="shared" si="270"/>
        <v>0</v>
      </c>
      <c r="X363" s="46">
        <f t="shared" si="270"/>
        <v>0</v>
      </c>
      <c r="Y363" s="47">
        <f t="shared" si="270"/>
        <v>0</v>
      </c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</row>
    <row r="364" spans="1:39" s="10" customFormat="1" ht="10.5" customHeight="1" thickBot="1">
      <c r="A364" s="346"/>
      <c r="B364" s="406"/>
      <c r="C364" s="335"/>
      <c r="D364" s="336"/>
      <c r="E364" s="336"/>
      <c r="F364" s="336"/>
      <c r="G364" s="336"/>
      <c r="H364" s="337"/>
      <c r="I364" s="151" t="s">
        <v>167</v>
      </c>
      <c r="J364" s="45">
        <f>SUM(J358,J362)</f>
        <v>16.218721037998147</v>
      </c>
      <c r="K364" s="46">
        <f t="shared" si="270"/>
        <v>16.218721037998147</v>
      </c>
      <c r="L364" s="46">
        <f t="shared" si="270"/>
        <v>0</v>
      </c>
      <c r="M364" s="47">
        <f t="shared" si="270"/>
        <v>0</v>
      </c>
      <c r="N364" s="45">
        <f t="shared" si="270"/>
        <v>30.12048192771084</v>
      </c>
      <c r="O364" s="46">
        <f t="shared" si="270"/>
        <v>30.12048192771084</v>
      </c>
      <c r="P364" s="46">
        <f t="shared" si="270"/>
        <v>0</v>
      </c>
      <c r="Q364" s="47">
        <f t="shared" si="270"/>
        <v>0</v>
      </c>
      <c r="R364" s="45">
        <f t="shared" si="270"/>
        <v>0</v>
      </c>
      <c r="S364" s="46">
        <f t="shared" si="270"/>
        <v>0</v>
      </c>
      <c r="T364" s="46">
        <f t="shared" si="270"/>
        <v>0</v>
      </c>
      <c r="U364" s="47">
        <f t="shared" si="270"/>
        <v>0</v>
      </c>
      <c r="V364" s="45">
        <f t="shared" si="270"/>
        <v>0</v>
      </c>
      <c r="W364" s="46">
        <f t="shared" si="270"/>
        <v>0</v>
      </c>
      <c r="X364" s="46">
        <f t="shared" si="270"/>
        <v>0</v>
      </c>
      <c r="Y364" s="47">
        <f t="shared" si="270"/>
        <v>0</v>
      </c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</row>
    <row r="365" spans="1:39" s="10" customFormat="1" ht="10.5" customHeight="1" thickBot="1">
      <c r="A365" s="361">
        <v>5</v>
      </c>
      <c r="B365" s="407" t="s">
        <v>39</v>
      </c>
      <c r="C365" s="408"/>
      <c r="D365" s="408"/>
      <c r="E365" s="408"/>
      <c r="F365" s="408"/>
      <c r="G365" s="408"/>
      <c r="H365" s="409"/>
      <c r="I365" s="150" t="s">
        <v>166</v>
      </c>
      <c r="J365" s="43">
        <f aca="true" t="shared" si="271" ref="J365:Y365">SUM(J363,J350,J331,J292)</f>
        <v>467.3</v>
      </c>
      <c r="K365" s="48">
        <f t="shared" si="271"/>
        <v>191.8</v>
      </c>
      <c r="L365" s="48">
        <f t="shared" si="271"/>
        <v>0</v>
      </c>
      <c r="M365" s="44">
        <f t="shared" si="271"/>
        <v>275.5</v>
      </c>
      <c r="N365" s="43">
        <f t="shared" si="271"/>
        <v>985.9</v>
      </c>
      <c r="O365" s="48">
        <f t="shared" si="271"/>
        <v>371</v>
      </c>
      <c r="P365" s="48">
        <f t="shared" si="271"/>
        <v>0</v>
      </c>
      <c r="Q365" s="44">
        <f t="shared" si="271"/>
        <v>614.9</v>
      </c>
      <c r="R365" s="43">
        <f t="shared" si="271"/>
        <v>540</v>
      </c>
      <c r="S365" s="48">
        <f t="shared" si="271"/>
        <v>100</v>
      </c>
      <c r="T365" s="48">
        <f t="shared" si="271"/>
        <v>0</v>
      </c>
      <c r="U365" s="44">
        <f t="shared" si="271"/>
        <v>440</v>
      </c>
      <c r="V365" s="43">
        <f t="shared" si="271"/>
        <v>90</v>
      </c>
      <c r="W365" s="48">
        <f t="shared" si="271"/>
        <v>80</v>
      </c>
      <c r="X365" s="48">
        <f t="shared" si="271"/>
        <v>0</v>
      </c>
      <c r="Y365" s="44">
        <f t="shared" si="271"/>
        <v>10</v>
      </c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</row>
    <row r="366" spans="1:39" s="10" customFormat="1" ht="10.5" customHeight="1" thickBot="1">
      <c r="A366" s="404"/>
      <c r="B366" s="410"/>
      <c r="C366" s="411"/>
      <c r="D366" s="411"/>
      <c r="E366" s="411"/>
      <c r="F366" s="411"/>
      <c r="G366" s="411"/>
      <c r="H366" s="412"/>
      <c r="I366" s="150" t="s">
        <v>167</v>
      </c>
      <c r="J366" s="43">
        <f aca="true" t="shared" si="272" ref="J366:Y366">SUM(J364,J351,J332,J293)</f>
        <v>135.33943466172383</v>
      </c>
      <c r="K366" s="48">
        <f t="shared" si="272"/>
        <v>55.549119555143655</v>
      </c>
      <c r="L366" s="48">
        <f t="shared" si="272"/>
        <v>0</v>
      </c>
      <c r="M366" s="44">
        <f t="shared" si="272"/>
        <v>79.79031510658015</v>
      </c>
      <c r="N366" s="43">
        <f t="shared" si="272"/>
        <v>285.53637627432806</v>
      </c>
      <c r="O366" s="48">
        <f t="shared" si="272"/>
        <v>107.44902687673772</v>
      </c>
      <c r="P366" s="48">
        <f t="shared" si="272"/>
        <v>0</v>
      </c>
      <c r="Q366" s="44">
        <f t="shared" si="272"/>
        <v>178.08734939759037</v>
      </c>
      <c r="R366" s="43">
        <f t="shared" si="272"/>
        <v>156.39481000926784</v>
      </c>
      <c r="S366" s="48">
        <f t="shared" si="272"/>
        <v>28.96200185356812</v>
      </c>
      <c r="T366" s="48">
        <f t="shared" si="272"/>
        <v>0</v>
      </c>
      <c r="U366" s="44">
        <f t="shared" si="272"/>
        <v>127.43280815569972</v>
      </c>
      <c r="V366" s="43">
        <f t="shared" si="272"/>
        <v>26.06580166821131</v>
      </c>
      <c r="W366" s="48">
        <f t="shared" si="272"/>
        <v>23.169601482854496</v>
      </c>
      <c r="X366" s="48">
        <f t="shared" si="272"/>
        <v>0</v>
      </c>
      <c r="Y366" s="44">
        <f t="shared" si="272"/>
        <v>2.896200185356812</v>
      </c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</row>
    <row r="367" spans="1:39" s="10" customFormat="1" ht="10.5" customHeight="1" thickBot="1">
      <c r="A367" s="389" t="s">
        <v>70</v>
      </c>
      <c r="B367" s="390"/>
      <c r="C367" s="390"/>
      <c r="D367" s="390"/>
      <c r="E367" s="390"/>
      <c r="F367" s="390"/>
      <c r="G367" s="390"/>
      <c r="H367" s="391"/>
      <c r="I367" s="153" t="s">
        <v>166</v>
      </c>
      <c r="J367" s="99">
        <f aca="true" t="shared" si="273" ref="J367:Y367">SUM(J365,J218,J196,J126,J112)</f>
        <v>11320.83</v>
      </c>
      <c r="K367" s="100">
        <f t="shared" si="273"/>
        <v>5910</v>
      </c>
      <c r="L367" s="100">
        <f t="shared" si="273"/>
        <v>3421.6000000000004</v>
      </c>
      <c r="M367" s="101">
        <f t="shared" si="273"/>
        <v>5410.81</v>
      </c>
      <c r="N367" s="99">
        <f t="shared" si="273"/>
        <v>8831.937</v>
      </c>
      <c r="O367" s="100">
        <f t="shared" si="273"/>
        <v>6438.879</v>
      </c>
      <c r="P367" s="100">
        <f t="shared" si="273"/>
        <v>3400.9242</v>
      </c>
      <c r="Q367" s="101">
        <f t="shared" si="273"/>
        <v>2391.7844000000005</v>
      </c>
      <c r="R367" s="99">
        <f t="shared" si="273"/>
        <v>6553.200000000001</v>
      </c>
      <c r="S367" s="100">
        <f t="shared" si="273"/>
        <v>5276.5</v>
      </c>
      <c r="T367" s="100">
        <f t="shared" si="273"/>
        <v>2950</v>
      </c>
      <c r="U367" s="101">
        <f t="shared" si="273"/>
        <v>1236.7</v>
      </c>
      <c r="V367" s="99">
        <f t="shared" si="273"/>
        <v>5361.5</v>
      </c>
      <c r="W367" s="100">
        <f t="shared" si="273"/>
        <v>5311.5</v>
      </c>
      <c r="X367" s="100">
        <f t="shared" si="273"/>
        <v>2950</v>
      </c>
      <c r="Y367" s="101">
        <f t="shared" si="273"/>
        <v>10</v>
      </c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</row>
    <row r="368" spans="1:39" s="10" customFormat="1" ht="10.5" customHeight="1" thickBot="1">
      <c r="A368" s="392"/>
      <c r="B368" s="393"/>
      <c r="C368" s="393"/>
      <c r="D368" s="393"/>
      <c r="E368" s="393"/>
      <c r="F368" s="393"/>
      <c r="G368" s="393"/>
      <c r="H368" s="394"/>
      <c r="I368" s="153" t="s">
        <v>167</v>
      </c>
      <c r="J368" s="99">
        <f aca="true" t="shared" si="274" ref="J368:Y368">SUM(J366,J219,J197,J127,J113)</f>
        <v>3278.738994439296</v>
      </c>
      <c r="K368" s="100">
        <f t="shared" si="274"/>
        <v>1711.654309545876</v>
      </c>
      <c r="L368" s="100">
        <f t="shared" si="274"/>
        <v>990.963855421687</v>
      </c>
      <c r="M368" s="101">
        <f t="shared" si="274"/>
        <v>1567.0788924930496</v>
      </c>
      <c r="N368" s="99">
        <f t="shared" si="274"/>
        <v>2557.872890639481</v>
      </c>
      <c r="O368" s="100">
        <f t="shared" si="274"/>
        <v>1864.791779425394</v>
      </c>
      <c r="P368" s="100">
        <f t="shared" si="274"/>
        <v>984.9429189063949</v>
      </c>
      <c r="Q368" s="101">
        <f t="shared" si="274"/>
        <v>692.6728072289158</v>
      </c>
      <c r="R368" s="99">
        <f t="shared" si="274"/>
        <v>1897.937905468026</v>
      </c>
      <c r="S368" s="100">
        <f t="shared" si="274"/>
        <v>1528.1914272474514</v>
      </c>
      <c r="T368" s="100">
        <f t="shared" si="274"/>
        <v>854.3790546802596</v>
      </c>
      <c r="U368" s="101">
        <f t="shared" si="274"/>
        <v>358.1730769230769</v>
      </c>
      <c r="V368" s="99">
        <f t="shared" si="274"/>
        <v>1552.7977293790545</v>
      </c>
      <c r="W368" s="100">
        <f t="shared" si="274"/>
        <v>1538.3167284522706</v>
      </c>
      <c r="X368" s="100">
        <f t="shared" si="274"/>
        <v>854.3790546802596</v>
      </c>
      <c r="Y368" s="101">
        <f t="shared" si="274"/>
        <v>2.896200185356812</v>
      </c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</row>
    <row r="369" spans="1:39" s="10" customFormat="1" ht="11.25" customHeight="1">
      <c r="A369" s="401" t="s">
        <v>144</v>
      </c>
      <c r="B369" s="402"/>
      <c r="C369" s="402"/>
      <c r="D369" s="402"/>
      <c r="E369" s="402"/>
      <c r="F369" s="402"/>
      <c r="G369" s="402"/>
      <c r="H369" s="403"/>
      <c r="I369" s="133" t="s">
        <v>166</v>
      </c>
      <c r="J369" s="207">
        <f aca="true" t="shared" si="275" ref="J369:Y369">J11+J19+J27+J35+J43+J51+J59+J70+J74+J78+J82+J86+J90+J94+J98+J102+J106+J116+J132+J146+J156+J162+J168+J176+J180+J184+J188+J200+J204+J208+J222+J226+J230+J242+J250+J254+J258+J262+J264+J272+J276+J280+J284+J288+J295+J301+J311+J315+J319+J323+J327+J334+J338+J342+J346+J353+J359+J212</f>
        <v>5817.729999999999</v>
      </c>
      <c r="K369" s="63">
        <f t="shared" si="275"/>
        <v>5459.899999999999</v>
      </c>
      <c r="L369" s="63">
        <f t="shared" si="275"/>
        <v>3217.800000000001</v>
      </c>
      <c r="M369" s="200">
        <f t="shared" si="275"/>
        <v>357.81000000000006</v>
      </c>
      <c r="N369" s="207">
        <f t="shared" si="275"/>
        <v>6943.563</v>
      </c>
      <c r="O369" s="63">
        <f t="shared" si="275"/>
        <v>6073.273000000001</v>
      </c>
      <c r="P369" s="63">
        <f t="shared" si="275"/>
        <v>3399.5791999999997</v>
      </c>
      <c r="Q369" s="200">
        <f t="shared" si="275"/>
        <v>870.2844</v>
      </c>
      <c r="R369" s="207">
        <f t="shared" si="275"/>
        <v>5745.9</v>
      </c>
      <c r="S369" s="63">
        <f t="shared" si="275"/>
        <v>5169.2</v>
      </c>
      <c r="T369" s="63">
        <f t="shared" si="275"/>
        <v>2949.2999999999997</v>
      </c>
      <c r="U369" s="200">
        <f t="shared" si="275"/>
        <v>536.7</v>
      </c>
      <c r="V369" s="207">
        <f t="shared" si="275"/>
        <v>5254.2</v>
      </c>
      <c r="W369" s="63">
        <f t="shared" si="275"/>
        <v>5204.2</v>
      </c>
      <c r="X369" s="63">
        <f t="shared" si="275"/>
        <v>2949.2999999999997</v>
      </c>
      <c r="Y369" s="200">
        <f t="shared" si="275"/>
        <v>10</v>
      </c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</row>
    <row r="370" spans="1:39" s="10" customFormat="1" ht="11.25" customHeight="1">
      <c r="A370" s="398"/>
      <c r="B370" s="399"/>
      <c r="C370" s="399"/>
      <c r="D370" s="399"/>
      <c r="E370" s="399"/>
      <c r="F370" s="399"/>
      <c r="G370" s="399"/>
      <c r="H370" s="400"/>
      <c r="I370" s="160" t="s">
        <v>167</v>
      </c>
      <c r="J370" s="208">
        <f aca="true" t="shared" si="276" ref="J370:Y370">J12+J20+J28+J36+J44+J52+J60+J71+J75+J79+J83+J87+J91+J95+J99+J103+J107+J117+J133+J147+J157+J163+J169+J177+J181+J185+J189+J201+J205+J209+J223+J227+J231+J243+J251+J255+J259+J263+J265+J273+J277+J281+J285+J289+J296+J302+J312+J316+J320+J324+J328+J335+J339+J343+J347+J354+J360+J213</f>
        <v>1684.9310704355896</v>
      </c>
      <c r="K370" s="102">
        <f t="shared" si="276"/>
        <v>1581.2963392029665</v>
      </c>
      <c r="L370" s="102">
        <f t="shared" si="276"/>
        <v>931.939295644115</v>
      </c>
      <c r="M370" s="103">
        <f t="shared" si="276"/>
        <v>103.62893883225209</v>
      </c>
      <c r="N370" s="208">
        <f t="shared" si="276"/>
        <v>2010.971324374422</v>
      </c>
      <c r="O370" s="102">
        <f t="shared" si="276"/>
        <v>1758.9170806302145</v>
      </c>
      <c r="P370" s="102">
        <f t="shared" si="276"/>
        <v>984.5429999999999</v>
      </c>
      <c r="Q370" s="103">
        <f t="shared" si="276"/>
        <v>252.0242437442076</v>
      </c>
      <c r="R370" s="208">
        <f t="shared" si="276"/>
        <v>1664.1276645041714</v>
      </c>
      <c r="S370" s="102">
        <f t="shared" si="276"/>
        <v>1497.1151992585733</v>
      </c>
      <c r="T370" s="102">
        <f t="shared" si="276"/>
        <v>854.1763206672846</v>
      </c>
      <c r="U370" s="103">
        <f t="shared" si="276"/>
        <v>155.43906394810008</v>
      </c>
      <c r="V370" s="208">
        <f t="shared" si="276"/>
        <v>1521.7215013901764</v>
      </c>
      <c r="W370" s="102">
        <f t="shared" si="276"/>
        <v>1507.2405004633922</v>
      </c>
      <c r="X370" s="102">
        <f t="shared" si="276"/>
        <v>854.1763206672846</v>
      </c>
      <c r="Y370" s="103">
        <f t="shared" si="276"/>
        <v>2.896200185356812</v>
      </c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</row>
    <row r="371" spans="1:39" s="10" customFormat="1" ht="11.25" customHeight="1">
      <c r="A371" s="395" t="s">
        <v>160</v>
      </c>
      <c r="B371" s="396"/>
      <c r="C371" s="396"/>
      <c r="D371" s="396"/>
      <c r="E371" s="396"/>
      <c r="F371" s="396"/>
      <c r="G371" s="396"/>
      <c r="H371" s="397"/>
      <c r="I371" s="160" t="s">
        <v>166</v>
      </c>
      <c r="J371" s="208">
        <f aca="true" t="shared" si="277" ref="J371:Y371">SUM(J15,J23,J31,J39,J47,J55,J63,J120)</f>
        <v>243</v>
      </c>
      <c r="K371" s="102">
        <f t="shared" si="277"/>
        <v>243</v>
      </c>
      <c r="L371" s="102">
        <f t="shared" si="277"/>
        <v>186</v>
      </c>
      <c r="M371" s="103">
        <f t="shared" si="277"/>
        <v>0</v>
      </c>
      <c r="N371" s="208">
        <f t="shared" si="277"/>
        <v>0</v>
      </c>
      <c r="O371" s="102">
        <f t="shared" si="277"/>
        <v>0</v>
      </c>
      <c r="P371" s="102">
        <f t="shared" si="277"/>
        <v>0</v>
      </c>
      <c r="Q371" s="103">
        <f t="shared" si="277"/>
        <v>0</v>
      </c>
      <c r="R371" s="208">
        <f t="shared" si="277"/>
        <v>0</v>
      </c>
      <c r="S371" s="102">
        <f t="shared" si="277"/>
        <v>0</v>
      </c>
      <c r="T371" s="102">
        <f t="shared" si="277"/>
        <v>0</v>
      </c>
      <c r="U371" s="103">
        <f t="shared" si="277"/>
        <v>0</v>
      </c>
      <c r="V371" s="208">
        <f t="shared" si="277"/>
        <v>0</v>
      </c>
      <c r="W371" s="102">
        <f t="shared" si="277"/>
        <v>0</v>
      </c>
      <c r="X371" s="102">
        <f t="shared" si="277"/>
        <v>0</v>
      </c>
      <c r="Y371" s="103">
        <f t="shared" si="277"/>
        <v>0</v>
      </c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</row>
    <row r="372" spans="1:39" s="10" customFormat="1" ht="11.25" customHeight="1">
      <c r="A372" s="398"/>
      <c r="B372" s="399"/>
      <c r="C372" s="399"/>
      <c r="D372" s="399"/>
      <c r="E372" s="399"/>
      <c r="F372" s="399"/>
      <c r="G372" s="399"/>
      <c r="H372" s="400"/>
      <c r="I372" s="160" t="s">
        <v>167</v>
      </c>
      <c r="J372" s="208">
        <f aca="true" t="shared" si="278" ref="J372:Y372">SUM(J16,J24,J32,J40,J48,J56,J64,J121)</f>
        <v>70.37766450417053</v>
      </c>
      <c r="K372" s="102">
        <f t="shared" si="278"/>
        <v>70.37766450417053</v>
      </c>
      <c r="L372" s="102">
        <f t="shared" si="278"/>
        <v>53.86932344763671</v>
      </c>
      <c r="M372" s="103">
        <f t="shared" si="278"/>
        <v>0</v>
      </c>
      <c r="N372" s="208">
        <f t="shared" si="278"/>
        <v>0</v>
      </c>
      <c r="O372" s="102">
        <f t="shared" si="278"/>
        <v>0</v>
      </c>
      <c r="P372" s="102">
        <f t="shared" si="278"/>
        <v>0</v>
      </c>
      <c r="Q372" s="103">
        <f t="shared" si="278"/>
        <v>0</v>
      </c>
      <c r="R372" s="208">
        <f t="shared" si="278"/>
        <v>0</v>
      </c>
      <c r="S372" s="102">
        <f t="shared" si="278"/>
        <v>0</v>
      </c>
      <c r="T372" s="102">
        <f t="shared" si="278"/>
        <v>0</v>
      </c>
      <c r="U372" s="103">
        <f t="shared" si="278"/>
        <v>0</v>
      </c>
      <c r="V372" s="208">
        <f t="shared" si="278"/>
        <v>0</v>
      </c>
      <c r="W372" s="102">
        <f t="shared" si="278"/>
        <v>0</v>
      </c>
      <c r="X372" s="102">
        <f t="shared" si="278"/>
        <v>0</v>
      </c>
      <c r="Y372" s="103">
        <f t="shared" si="278"/>
        <v>0</v>
      </c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</row>
    <row r="373" spans="1:39" s="10" customFormat="1" ht="11.25" customHeight="1">
      <c r="A373" s="395" t="s">
        <v>145</v>
      </c>
      <c r="B373" s="396"/>
      <c r="C373" s="396"/>
      <c r="D373" s="396"/>
      <c r="E373" s="396"/>
      <c r="F373" s="396"/>
      <c r="G373" s="396"/>
      <c r="H373" s="397"/>
      <c r="I373" s="160" t="s">
        <v>166</v>
      </c>
      <c r="J373" s="208">
        <f aca="true" t="shared" si="279" ref="J373:Y373">J154+J144+J136+J266+J244+J238</f>
        <v>261.9</v>
      </c>
      <c r="K373" s="102">
        <f t="shared" si="279"/>
        <v>2.7</v>
      </c>
      <c r="L373" s="102">
        <f t="shared" si="279"/>
        <v>0.8</v>
      </c>
      <c r="M373" s="103">
        <f t="shared" si="279"/>
        <v>259.2</v>
      </c>
      <c r="N373" s="208">
        <f t="shared" si="279"/>
        <v>78.5</v>
      </c>
      <c r="O373" s="102">
        <f t="shared" si="279"/>
        <v>0</v>
      </c>
      <c r="P373" s="102">
        <f t="shared" si="279"/>
        <v>0</v>
      </c>
      <c r="Q373" s="103">
        <f t="shared" si="279"/>
        <v>78.5</v>
      </c>
      <c r="R373" s="208">
        <f t="shared" si="279"/>
        <v>0</v>
      </c>
      <c r="S373" s="102">
        <f t="shared" si="279"/>
        <v>0</v>
      </c>
      <c r="T373" s="102">
        <f t="shared" si="279"/>
        <v>0</v>
      </c>
      <c r="U373" s="103">
        <f t="shared" si="279"/>
        <v>0</v>
      </c>
      <c r="V373" s="208">
        <f t="shared" si="279"/>
        <v>0</v>
      </c>
      <c r="W373" s="102">
        <f t="shared" si="279"/>
        <v>0</v>
      </c>
      <c r="X373" s="102">
        <f t="shared" si="279"/>
        <v>0</v>
      </c>
      <c r="Y373" s="103">
        <f t="shared" si="279"/>
        <v>0</v>
      </c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</row>
    <row r="374" spans="1:39" s="10" customFormat="1" ht="11.25" customHeight="1">
      <c r="A374" s="398"/>
      <c r="B374" s="399"/>
      <c r="C374" s="399"/>
      <c r="D374" s="399"/>
      <c r="E374" s="399"/>
      <c r="F374" s="399"/>
      <c r="G374" s="399"/>
      <c r="H374" s="400"/>
      <c r="I374" s="160" t="s">
        <v>167</v>
      </c>
      <c r="J374" s="208">
        <f aca="true" t="shared" si="280" ref="J374:Y374">J155+J145+J137+J267+J245+J239</f>
        <v>75.85148285449489</v>
      </c>
      <c r="K374" s="102">
        <f t="shared" si="280"/>
        <v>0.7819740500463392</v>
      </c>
      <c r="L374" s="102">
        <f t="shared" si="280"/>
        <v>0.23169601482854496</v>
      </c>
      <c r="M374" s="103">
        <f t="shared" si="280"/>
        <v>75.06950880444856</v>
      </c>
      <c r="N374" s="208">
        <f t="shared" si="280"/>
        <v>22.735171455050974</v>
      </c>
      <c r="O374" s="102">
        <f t="shared" si="280"/>
        <v>0</v>
      </c>
      <c r="P374" s="102">
        <f t="shared" si="280"/>
        <v>0</v>
      </c>
      <c r="Q374" s="103">
        <f t="shared" si="280"/>
        <v>22.735171455050974</v>
      </c>
      <c r="R374" s="208">
        <f t="shared" si="280"/>
        <v>0</v>
      </c>
      <c r="S374" s="102">
        <f t="shared" si="280"/>
        <v>0</v>
      </c>
      <c r="T374" s="102">
        <f t="shared" si="280"/>
        <v>0</v>
      </c>
      <c r="U374" s="103">
        <f t="shared" si="280"/>
        <v>0</v>
      </c>
      <c r="V374" s="208">
        <f t="shared" si="280"/>
        <v>0</v>
      </c>
      <c r="W374" s="102">
        <f t="shared" si="280"/>
        <v>0</v>
      </c>
      <c r="X374" s="102">
        <f t="shared" si="280"/>
        <v>0</v>
      </c>
      <c r="Y374" s="103">
        <f t="shared" si="280"/>
        <v>0</v>
      </c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</row>
    <row r="375" spans="1:25" ht="11.25" customHeight="1">
      <c r="A375" s="395" t="s">
        <v>146</v>
      </c>
      <c r="B375" s="396"/>
      <c r="C375" s="396"/>
      <c r="D375" s="396"/>
      <c r="E375" s="396"/>
      <c r="F375" s="396"/>
      <c r="G375" s="396"/>
      <c r="H375" s="397"/>
      <c r="I375" s="160" t="s">
        <v>166</v>
      </c>
      <c r="J375" s="208">
        <f>SUM(J13,J21,J29,J37,J45,J53,J61,J118)</f>
        <v>123.6</v>
      </c>
      <c r="K375" s="102">
        <f aca="true" t="shared" si="281" ref="K375:Y376">SUM(K13,K21,K29,K37,K45,K53,K61,K118)</f>
        <v>119.6</v>
      </c>
      <c r="L375" s="102">
        <f t="shared" si="281"/>
        <v>6.7</v>
      </c>
      <c r="M375" s="103">
        <f t="shared" si="281"/>
        <v>4</v>
      </c>
      <c r="N375" s="208">
        <f t="shared" si="281"/>
        <v>255.57399999999998</v>
      </c>
      <c r="O375" s="102">
        <f t="shared" si="281"/>
        <v>215.606</v>
      </c>
      <c r="P375" s="102">
        <f t="shared" si="281"/>
        <v>1.345</v>
      </c>
      <c r="Q375" s="103">
        <f t="shared" si="281"/>
        <v>38.7</v>
      </c>
      <c r="R375" s="208">
        <f t="shared" si="281"/>
        <v>107.3</v>
      </c>
      <c r="S375" s="102">
        <f t="shared" si="281"/>
        <v>107.3</v>
      </c>
      <c r="T375" s="102">
        <f t="shared" si="281"/>
        <v>0.7</v>
      </c>
      <c r="U375" s="103">
        <f t="shared" si="281"/>
        <v>0</v>
      </c>
      <c r="V375" s="208">
        <f t="shared" si="281"/>
        <v>107.3</v>
      </c>
      <c r="W375" s="102">
        <f t="shared" si="281"/>
        <v>107.3</v>
      </c>
      <c r="X375" s="102">
        <f t="shared" si="281"/>
        <v>0.7</v>
      </c>
      <c r="Y375" s="103">
        <f t="shared" si="281"/>
        <v>0</v>
      </c>
    </row>
    <row r="376" spans="1:25" ht="11.25" customHeight="1">
      <c r="A376" s="398"/>
      <c r="B376" s="399"/>
      <c r="C376" s="399"/>
      <c r="D376" s="399"/>
      <c r="E376" s="399"/>
      <c r="F376" s="399"/>
      <c r="G376" s="399"/>
      <c r="H376" s="400"/>
      <c r="I376" s="160" t="s">
        <v>167</v>
      </c>
      <c r="J376" s="208">
        <f>SUM(J14,J22,J30,J38,J46,J54,J62,J119)</f>
        <v>35.7970342910102</v>
      </c>
      <c r="K376" s="102">
        <f t="shared" si="281"/>
        <v>34.63855421686747</v>
      </c>
      <c r="L376" s="102">
        <f t="shared" si="281"/>
        <v>1.940454124189064</v>
      </c>
      <c r="M376" s="103">
        <f t="shared" si="281"/>
        <v>1.1584800741427248</v>
      </c>
      <c r="N376" s="208">
        <f t="shared" si="281"/>
        <v>74.01</v>
      </c>
      <c r="O376" s="102">
        <f t="shared" si="281"/>
        <v>62.431696014828546</v>
      </c>
      <c r="P376" s="102">
        <f t="shared" si="281"/>
        <v>0.39991890639481</v>
      </c>
      <c r="Q376" s="103">
        <f t="shared" si="281"/>
        <v>11.2</v>
      </c>
      <c r="R376" s="208">
        <f t="shared" si="281"/>
        <v>31.07622798887859</v>
      </c>
      <c r="S376" s="102">
        <f t="shared" si="281"/>
        <v>31.07622798887859</v>
      </c>
      <c r="T376" s="102">
        <f t="shared" si="281"/>
        <v>0.20273401297497684</v>
      </c>
      <c r="U376" s="103">
        <f t="shared" si="281"/>
        <v>0</v>
      </c>
      <c r="V376" s="208">
        <f t="shared" si="281"/>
        <v>31.07622798887859</v>
      </c>
      <c r="W376" s="102">
        <f t="shared" si="281"/>
        <v>31.07622798887859</v>
      </c>
      <c r="X376" s="102">
        <f t="shared" si="281"/>
        <v>0.20273401297497684</v>
      </c>
      <c r="Y376" s="103">
        <f t="shared" si="281"/>
        <v>0</v>
      </c>
    </row>
    <row r="377" spans="1:39" s="20" customFormat="1" ht="11.25" customHeight="1">
      <c r="A377" s="395" t="s">
        <v>147</v>
      </c>
      <c r="B377" s="396"/>
      <c r="C377" s="396"/>
      <c r="D377" s="396"/>
      <c r="E377" s="396"/>
      <c r="F377" s="396"/>
      <c r="G377" s="396"/>
      <c r="H377" s="397"/>
      <c r="I377" s="160" t="s">
        <v>166</v>
      </c>
      <c r="J377" s="208">
        <f aca="true" t="shared" si="282" ref="J377:Y377">J246+J236+J303+J158+J142+J134+J268</f>
        <v>2681.4</v>
      </c>
      <c r="K377" s="102">
        <f t="shared" si="282"/>
        <v>34.8</v>
      </c>
      <c r="L377" s="102">
        <f t="shared" si="282"/>
        <v>10.3</v>
      </c>
      <c r="M377" s="103">
        <f t="shared" si="282"/>
        <v>2646.6</v>
      </c>
      <c r="N377" s="208">
        <f t="shared" si="282"/>
        <v>110.3</v>
      </c>
      <c r="O377" s="102">
        <f t="shared" si="282"/>
        <v>0</v>
      </c>
      <c r="P377" s="102">
        <f t="shared" si="282"/>
        <v>0</v>
      </c>
      <c r="Q377" s="103">
        <f t="shared" si="282"/>
        <v>110.3</v>
      </c>
      <c r="R377" s="208">
        <f t="shared" si="282"/>
        <v>0</v>
      </c>
      <c r="S377" s="102">
        <f t="shared" si="282"/>
        <v>0</v>
      </c>
      <c r="T377" s="102">
        <f t="shared" si="282"/>
        <v>0</v>
      </c>
      <c r="U377" s="103">
        <f t="shared" si="282"/>
        <v>0</v>
      </c>
      <c r="V377" s="208">
        <f t="shared" si="282"/>
        <v>0</v>
      </c>
      <c r="W377" s="102">
        <f t="shared" si="282"/>
        <v>0</v>
      </c>
      <c r="X377" s="102">
        <f t="shared" si="282"/>
        <v>0</v>
      </c>
      <c r="Y377" s="103">
        <f t="shared" si="282"/>
        <v>0</v>
      </c>
      <c r="AA377" s="21"/>
      <c r="AB377" s="21"/>
      <c r="AC377" s="21"/>
      <c r="AD377" s="21"/>
      <c r="AE377" s="21"/>
      <c r="AF377" s="21"/>
      <c r="AG377" s="21"/>
      <c r="AH377" s="21"/>
      <c r="AI377" s="21"/>
      <c r="AJ377" s="21"/>
      <c r="AK377" s="21"/>
      <c r="AL377" s="21"/>
      <c r="AM377" s="21"/>
    </row>
    <row r="378" spans="1:39" s="20" customFormat="1" ht="11.25" customHeight="1">
      <c r="A378" s="398"/>
      <c r="B378" s="399"/>
      <c r="C378" s="399"/>
      <c r="D378" s="399"/>
      <c r="E378" s="399"/>
      <c r="F378" s="399"/>
      <c r="G378" s="399"/>
      <c r="H378" s="400"/>
      <c r="I378" s="160" t="s">
        <v>167</v>
      </c>
      <c r="J378" s="208">
        <f aca="true" t="shared" si="283" ref="J378:Y378">J247+J237+J304+J159+J143+J135+J269</f>
        <v>776.5871177015756</v>
      </c>
      <c r="K378" s="102">
        <f t="shared" si="283"/>
        <v>10.078776645041707</v>
      </c>
      <c r="L378" s="102">
        <f t="shared" si="283"/>
        <v>2.9830861909175166</v>
      </c>
      <c r="M378" s="103">
        <f t="shared" si="283"/>
        <v>766.5083410565339</v>
      </c>
      <c r="N378" s="208">
        <f t="shared" si="283"/>
        <v>31.945088044485637</v>
      </c>
      <c r="O378" s="102">
        <f t="shared" si="283"/>
        <v>0</v>
      </c>
      <c r="P378" s="102">
        <f t="shared" si="283"/>
        <v>0</v>
      </c>
      <c r="Q378" s="103">
        <f t="shared" si="283"/>
        <v>31.945088044485637</v>
      </c>
      <c r="R378" s="208">
        <f t="shared" si="283"/>
        <v>0</v>
      </c>
      <c r="S378" s="102">
        <f t="shared" si="283"/>
        <v>0</v>
      </c>
      <c r="T378" s="102">
        <f t="shared" si="283"/>
        <v>0</v>
      </c>
      <c r="U378" s="103">
        <f t="shared" si="283"/>
        <v>0</v>
      </c>
      <c r="V378" s="208">
        <f t="shared" si="283"/>
        <v>0</v>
      </c>
      <c r="W378" s="102">
        <f t="shared" si="283"/>
        <v>0</v>
      </c>
      <c r="X378" s="102">
        <f t="shared" si="283"/>
        <v>0</v>
      </c>
      <c r="Y378" s="103">
        <f t="shared" si="283"/>
        <v>0</v>
      </c>
      <c r="AA378" s="21"/>
      <c r="AB378" s="21"/>
      <c r="AC378" s="21"/>
      <c r="AD378" s="21"/>
      <c r="AE378" s="21"/>
      <c r="AF378" s="21"/>
      <c r="AG378" s="21"/>
      <c r="AH378" s="21"/>
      <c r="AI378" s="21"/>
      <c r="AJ378" s="21"/>
      <c r="AK378" s="21"/>
      <c r="AL378" s="21"/>
      <c r="AM378" s="21"/>
    </row>
    <row r="379" spans="1:39" s="20" customFormat="1" ht="11.25" customHeight="1">
      <c r="A379" s="395" t="s">
        <v>148</v>
      </c>
      <c r="B379" s="396"/>
      <c r="C379" s="396"/>
      <c r="D379" s="396"/>
      <c r="E379" s="396"/>
      <c r="F379" s="396"/>
      <c r="G379" s="396"/>
      <c r="H379" s="397"/>
      <c r="I379" s="160" t="s">
        <v>166</v>
      </c>
      <c r="J379" s="208">
        <f aca="true" t="shared" si="284" ref="J379:Y379">J234+J307+J152+J140+J130</f>
        <v>1997.6000000000001</v>
      </c>
      <c r="K379" s="102">
        <f t="shared" si="284"/>
        <v>0</v>
      </c>
      <c r="L379" s="102">
        <f t="shared" si="284"/>
        <v>0</v>
      </c>
      <c r="M379" s="103">
        <f t="shared" si="284"/>
        <v>1997.6000000000001</v>
      </c>
      <c r="N379" s="208">
        <f t="shared" si="284"/>
        <v>0</v>
      </c>
      <c r="O379" s="102">
        <f t="shared" si="284"/>
        <v>0</v>
      </c>
      <c r="P379" s="102">
        <f t="shared" si="284"/>
        <v>0</v>
      </c>
      <c r="Q379" s="103">
        <f t="shared" si="284"/>
        <v>0</v>
      </c>
      <c r="R379" s="208">
        <f t="shared" si="284"/>
        <v>0</v>
      </c>
      <c r="S379" s="102">
        <f t="shared" si="284"/>
        <v>0</v>
      </c>
      <c r="T379" s="102">
        <f t="shared" si="284"/>
        <v>0</v>
      </c>
      <c r="U379" s="103">
        <f t="shared" si="284"/>
        <v>0</v>
      </c>
      <c r="V379" s="208">
        <f t="shared" si="284"/>
        <v>0</v>
      </c>
      <c r="W379" s="102">
        <f t="shared" si="284"/>
        <v>0</v>
      </c>
      <c r="X379" s="102">
        <f t="shared" si="284"/>
        <v>0</v>
      </c>
      <c r="Y379" s="103">
        <f t="shared" si="284"/>
        <v>0</v>
      </c>
      <c r="AA379" s="21"/>
      <c r="AB379" s="21"/>
      <c r="AC379" s="21"/>
      <c r="AD379" s="21"/>
      <c r="AE379" s="21"/>
      <c r="AF379" s="21"/>
      <c r="AG379" s="21"/>
      <c r="AH379" s="21"/>
      <c r="AI379" s="21"/>
      <c r="AJ379" s="21"/>
      <c r="AK379" s="21"/>
      <c r="AL379" s="21"/>
      <c r="AM379" s="21"/>
    </row>
    <row r="380" spans="1:39" s="20" customFormat="1" ht="11.25" customHeight="1">
      <c r="A380" s="398"/>
      <c r="B380" s="399"/>
      <c r="C380" s="399"/>
      <c r="D380" s="399"/>
      <c r="E380" s="399"/>
      <c r="F380" s="399"/>
      <c r="G380" s="399"/>
      <c r="H380" s="400"/>
      <c r="I380" s="160" t="s">
        <v>167</v>
      </c>
      <c r="J380" s="208">
        <f aca="true" t="shared" si="285" ref="J380:Y380">J235+J308+J153+J141+J131</f>
        <v>578.5449490268768</v>
      </c>
      <c r="K380" s="102">
        <f t="shared" si="285"/>
        <v>0</v>
      </c>
      <c r="L380" s="102">
        <f t="shared" si="285"/>
        <v>0</v>
      </c>
      <c r="M380" s="103">
        <f t="shared" si="285"/>
        <v>578.5449490268768</v>
      </c>
      <c r="N380" s="208">
        <f t="shared" si="285"/>
        <v>0</v>
      </c>
      <c r="O380" s="102">
        <f t="shared" si="285"/>
        <v>0</v>
      </c>
      <c r="P380" s="102">
        <f t="shared" si="285"/>
        <v>0</v>
      </c>
      <c r="Q380" s="103">
        <f t="shared" si="285"/>
        <v>0</v>
      </c>
      <c r="R380" s="208">
        <f t="shared" si="285"/>
        <v>0</v>
      </c>
      <c r="S380" s="102">
        <f t="shared" si="285"/>
        <v>0</v>
      </c>
      <c r="T380" s="102">
        <f t="shared" si="285"/>
        <v>0</v>
      </c>
      <c r="U380" s="103">
        <f t="shared" si="285"/>
        <v>0</v>
      </c>
      <c r="V380" s="208">
        <f t="shared" si="285"/>
        <v>0</v>
      </c>
      <c r="W380" s="102">
        <f t="shared" si="285"/>
        <v>0</v>
      </c>
      <c r="X380" s="102">
        <f t="shared" si="285"/>
        <v>0</v>
      </c>
      <c r="Y380" s="103">
        <f t="shared" si="285"/>
        <v>0</v>
      </c>
      <c r="AA380" s="21"/>
      <c r="AB380" s="21"/>
      <c r="AC380" s="21"/>
      <c r="AD380" s="21"/>
      <c r="AE380" s="21"/>
      <c r="AF380" s="21"/>
      <c r="AG380" s="21"/>
      <c r="AH380" s="21"/>
      <c r="AI380" s="21"/>
      <c r="AJ380" s="21"/>
      <c r="AK380" s="21"/>
      <c r="AL380" s="21"/>
      <c r="AM380" s="21"/>
    </row>
    <row r="381" spans="1:39" s="20" customFormat="1" ht="11.25" customHeight="1">
      <c r="A381" s="395" t="s">
        <v>149</v>
      </c>
      <c r="B381" s="396"/>
      <c r="C381" s="396"/>
      <c r="D381" s="396"/>
      <c r="E381" s="396"/>
      <c r="F381" s="396"/>
      <c r="G381" s="396"/>
      <c r="H381" s="397"/>
      <c r="I381" s="160" t="s">
        <v>166</v>
      </c>
      <c r="J381" s="208">
        <f aca="true" t="shared" si="286" ref="J381:U381">J174</f>
        <v>97.9</v>
      </c>
      <c r="K381" s="102">
        <f t="shared" si="286"/>
        <v>0</v>
      </c>
      <c r="L381" s="102">
        <f t="shared" si="286"/>
        <v>0</v>
      </c>
      <c r="M381" s="103">
        <f t="shared" si="286"/>
        <v>97.9</v>
      </c>
      <c r="N381" s="208">
        <f t="shared" si="286"/>
        <v>0</v>
      </c>
      <c r="O381" s="102">
        <f t="shared" si="286"/>
        <v>0</v>
      </c>
      <c r="P381" s="102">
        <f t="shared" si="286"/>
        <v>0</v>
      </c>
      <c r="Q381" s="103">
        <f t="shared" si="286"/>
        <v>0</v>
      </c>
      <c r="R381" s="208">
        <f t="shared" si="286"/>
        <v>0</v>
      </c>
      <c r="S381" s="102">
        <f t="shared" si="286"/>
        <v>0</v>
      </c>
      <c r="T381" s="102">
        <f t="shared" si="286"/>
        <v>0</v>
      </c>
      <c r="U381" s="103">
        <f t="shared" si="286"/>
        <v>0</v>
      </c>
      <c r="V381" s="208">
        <f aca="true" t="shared" si="287" ref="V381:Y382">V174</f>
        <v>0</v>
      </c>
      <c r="W381" s="102">
        <f t="shared" si="287"/>
        <v>0</v>
      </c>
      <c r="X381" s="102">
        <f t="shared" si="287"/>
        <v>0</v>
      </c>
      <c r="Y381" s="103">
        <f t="shared" si="287"/>
        <v>0</v>
      </c>
      <c r="AA381" s="21"/>
      <c r="AB381" s="21"/>
      <c r="AC381" s="21"/>
      <c r="AD381" s="21"/>
      <c r="AE381" s="21"/>
      <c r="AF381" s="21"/>
      <c r="AG381" s="21"/>
      <c r="AH381" s="21"/>
      <c r="AI381" s="21"/>
      <c r="AJ381" s="21"/>
      <c r="AK381" s="21"/>
      <c r="AL381" s="21"/>
      <c r="AM381" s="21"/>
    </row>
    <row r="382" spans="1:39" s="20" customFormat="1" ht="11.25" customHeight="1">
      <c r="A382" s="398"/>
      <c r="B382" s="399"/>
      <c r="C382" s="399"/>
      <c r="D382" s="399"/>
      <c r="E382" s="399"/>
      <c r="F382" s="399"/>
      <c r="G382" s="399"/>
      <c r="H382" s="400"/>
      <c r="I382" s="160" t="s">
        <v>167</v>
      </c>
      <c r="J382" s="208">
        <f aca="true" t="shared" si="288" ref="J382:U382">J175</f>
        <v>28.353799814643192</v>
      </c>
      <c r="K382" s="102">
        <f t="shared" si="288"/>
        <v>0</v>
      </c>
      <c r="L382" s="102">
        <f t="shared" si="288"/>
        <v>0</v>
      </c>
      <c r="M382" s="103">
        <f t="shared" si="288"/>
        <v>28.353799814643192</v>
      </c>
      <c r="N382" s="208">
        <f t="shared" si="288"/>
        <v>0</v>
      </c>
      <c r="O382" s="102">
        <f t="shared" si="288"/>
        <v>0</v>
      </c>
      <c r="P382" s="102">
        <f t="shared" si="288"/>
        <v>0</v>
      </c>
      <c r="Q382" s="103">
        <f t="shared" si="288"/>
        <v>0</v>
      </c>
      <c r="R382" s="208">
        <f t="shared" si="288"/>
        <v>0</v>
      </c>
      <c r="S382" s="102">
        <f t="shared" si="288"/>
        <v>0</v>
      </c>
      <c r="T382" s="102">
        <f t="shared" si="288"/>
        <v>0</v>
      </c>
      <c r="U382" s="103">
        <f t="shared" si="288"/>
        <v>0</v>
      </c>
      <c r="V382" s="208">
        <f t="shared" si="287"/>
        <v>0</v>
      </c>
      <c r="W382" s="102">
        <f t="shared" si="287"/>
        <v>0</v>
      </c>
      <c r="X382" s="102">
        <f t="shared" si="287"/>
        <v>0</v>
      </c>
      <c r="Y382" s="103">
        <f t="shared" si="287"/>
        <v>0</v>
      </c>
      <c r="AA382" s="21"/>
      <c r="AB382" s="21"/>
      <c r="AC382" s="21"/>
      <c r="AD382" s="21"/>
      <c r="AE382" s="21"/>
      <c r="AF382" s="21"/>
      <c r="AG382" s="21"/>
      <c r="AH382" s="21"/>
      <c r="AI382" s="21"/>
      <c r="AJ382" s="21"/>
      <c r="AK382" s="21"/>
      <c r="AL382" s="21"/>
      <c r="AM382" s="21"/>
    </row>
    <row r="383" spans="1:39" s="20" customFormat="1" ht="11.25" customHeight="1">
      <c r="A383" s="395" t="s">
        <v>150</v>
      </c>
      <c r="B383" s="396"/>
      <c r="C383" s="396"/>
      <c r="D383" s="396"/>
      <c r="E383" s="396"/>
      <c r="F383" s="396"/>
      <c r="G383" s="396"/>
      <c r="H383" s="397"/>
      <c r="I383" s="160" t="s">
        <v>166</v>
      </c>
      <c r="J383" s="208">
        <f>J170+J164</f>
        <v>0</v>
      </c>
      <c r="K383" s="102">
        <f aca="true" t="shared" si="289" ref="K383:Y384">K170+K164</f>
        <v>0</v>
      </c>
      <c r="L383" s="102">
        <f t="shared" si="289"/>
        <v>0</v>
      </c>
      <c r="M383" s="103">
        <f t="shared" si="289"/>
        <v>0</v>
      </c>
      <c r="N383" s="208">
        <f t="shared" si="289"/>
        <v>1294</v>
      </c>
      <c r="O383" s="102">
        <f t="shared" si="289"/>
        <v>0</v>
      </c>
      <c r="P383" s="102">
        <f t="shared" si="289"/>
        <v>0</v>
      </c>
      <c r="Q383" s="103">
        <f t="shared" si="289"/>
        <v>1294</v>
      </c>
      <c r="R383" s="208">
        <f t="shared" si="289"/>
        <v>0</v>
      </c>
      <c r="S383" s="102">
        <f t="shared" si="289"/>
        <v>0</v>
      </c>
      <c r="T383" s="102">
        <f t="shared" si="289"/>
        <v>0</v>
      </c>
      <c r="U383" s="103">
        <f t="shared" si="289"/>
        <v>0</v>
      </c>
      <c r="V383" s="208">
        <f t="shared" si="289"/>
        <v>0</v>
      </c>
      <c r="W383" s="102">
        <f t="shared" si="289"/>
        <v>0</v>
      </c>
      <c r="X383" s="102">
        <f t="shared" si="289"/>
        <v>0</v>
      </c>
      <c r="Y383" s="103">
        <f t="shared" si="289"/>
        <v>0</v>
      </c>
      <c r="AA383" s="21"/>
      <c r="AB383" s="21"/>
      <c r="AC383" s="21"/>
      <c r="AD383" s="21"/>
      <c r="AE383" s="21"/>
      <c r="AF383" s="21"/>
      <c r="AG383" s="21"/>
      <c r="AH383" s="21"/>
      <c r="AI383" s="21"/>
      <c r="AJ383" s="21"/>
      <c r="AK383" s="21"/>
      <c r="AL383" s="21"/>
      <c r="AM383" s="21"/>
    </row>
    <row r="384" spans="1:39" s="20" customFormat="1" ht="11.25" customHeight="1">
      <c r="A384" s="398"/>
      <c r="B384" s="399"/>
      <c r="C384" s="399"/>
      <c r="D384" s="399"/>
      <c r="E384" s="399"/>
      <c r="F384" s="399"/>
      <c r="G384" s="399"/>
      <c r="H384" s="400"/>
      <c r="I384" s="160" t="s">
        <v>167</v>
      </c>
      <c r="J384" s="208">
        <f>J171+J165</f>
        <v>0</v>
      </c>
      <c r="K384" s="102">
        <f t="shared" si="289"/>
        <v>0</v>
      </c>
      <c r="L384" s="102">
        <f t="shared" si="289"/>
        <v>0</v>
      </c>
      <c r="M384" s="103">
        <f t="shared" si="289"/>
        <v>0</v>
      </c>
      <c r="N384" s="208">
        <f t="shared" si="289"/>
        <v>374.7683039851714</v>
      </c>
      <c r="O384" s="102">
        <f t="shared" si="289"/>
        <v>0</v>
      </c>
      <c r="P384" s="102">
        <f t="shared" si="289"/>
        <v>0</v>
      </c>
      <c r="Q384" s="103">
        <f t="shared" si="289"/>
        <v>374.7683039851714</v>
      </c>
      <c r="R384" s="208">
        <f t="shared" si="289"/>
        <v>0</v>
      </c>
      <c r="S384" s="102">
        <f t="shared" si="289"/>
        <v>0</v>
      </c>
      <c r="T384" s="102">
        <f t="shared" si="289"/>
        <v>0</v>
      </c>
      <c r="U384" s="103">
        <f t="shared" si="289"/>
        <v>0</v>
      </c>
      <c r="V384" s="208">
        <f t="shared" si="289"/>
        <v>0</v>
      </c>
      <c r="W384" s="102">
        <f t="shared" si="289"/>
        <v>0</v>
      </c>
      <c r="X384" s="102">
        <f t="shared" si="289"/>
        <v>0</v>
      </c>
      <c r="Y384" s="103">
        <f t="shared" si="289"/>
        <v>0</v>
      </c>
      <c r="AA384" s="21"/>
      <c r="AB384" s="21"/>
      <c r="AC384" s="21"/>
      <c r="AD384" s="21"/>
      <c r="AE384" s="21"/>
      <c r="AF384" s="21"/>
      <c r="AG384" s="21"/>
      <c r="AH384" s="21"/>
      <c r="AI384" s="21"/>
      <c r="AJ384" s="21"/>
      <c r="AK384" s="21"/>
      <c r="AL384" s="21"/>
      <c r="AM384" s="21"/>
    </row>
    <row r="385" spans="1:39" s="22" customFormat="1" ht="11.25" customHeight="1">
      <c r="A385" s="395" t="s">
        <v>151</v>
      </c>
      <c r="B385" s="396"/>
      <c r="C385" s="396"/>
      <c r="D385" s="396"/>
      <c r="E385" s="396"/>
      <c r="F385" s="396"/>
      <c r="G385" s="396"/>
      <c r="H385" s="397"/>
      <c r="I385" s="160" t="s">
        <v>166</v>
      </c>
      <c r="J385" s="97">
        <f>J297+J148+J355+J190</f>
        <v>80.4</v>
      </c>
      <c r="K385" s="102">
        <f aca="true" t="shared" si="290" ref="K385:Y386">K297+K148+K355+K190</f>
        <v>50</v>
      </c>
      <c r="L385" s="102">
        <f t="shared" si="290"/>
        <v>0</v>
      </c>
      <c r="M385" s="131">
        <f t="shared" si="290"/>
        <v>30.4</v>
      </c>
      <c r="N385" s="97">
        <f t="shared" si="290"/>
        <v>150</v>
      </c>
      <c r="O385" s="102">
        <f t="shared" si="290"/>
        <v>150</v>
      </c>
      <c r="P385" s="102">
        <f t="shared" si="290"/>
        <v>0</v>
      </c>
      <c r="Q385" s="131">
        <f t="shared" si="290"/>
        <v>0</v>
      </c>
      <c r="R385" s="97">
        <f t="shared" si="290"/>
        <v>700</v>
      </c>
      <c r="S385" s="102">
        <f t="shared" si="290"/>
        <v>0</v>
      </c>
      <c r="T385" s="102">
        <f t="shared" si="290"/>
        <v>0</v>
      </c>
      <c r="U385" s="131">
        <f t="shared" si="290"/>
        <v>700</v>
      </c>
      <c r="V385" s="97">
        <f t="shared" si="290"/>
        <v>0</v>
      </c>
      <c r="W385" s="102">
        <f t="shared" si="290"/>
        <v>0</v>
      </c>
      <c r="X385" s="102">
        <f t="shared" si="290"/>
        <v>0</v>
      </c>
      <c r="Y385" s="131">
        <f t="shared" si="290"/>
        <v>0</v>
      </c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</row>
    <row r="386" spans="1:39" s="22" customFormat="1" ht="11.25" customHeight="1">
      <c r="A386" s="398"/>
      <c r="B386" s="399"/>
      <c r="C386" s="399"/>
      <c r="D386" s="399"/>
      <c r="E386" s="399"/>
      <c r="F386" s="399"/>
      <c r="G386" s="399"/>
      <c r="H386" s="400"/>
      <c r="I386" s="160" t="s">
        <v>167</v>
      </c>
      <c r="J386" s="97">
        <f>J298+J149+J356+J191</f>
        <v>23.285449490268768</v>
      </c>
      <c r="K386" s="102">
        <f t="shared" si="290"/>
        <v>14.48100092678406</v>
      </c>
      <c r="L386" s="102">
        <f t="shared" si="290"/>
        <v>0</v>
      </c>
      <c r="M386" s="131">
        <f t="shared" si="290"/>
        <v>8.804448563484709</v>
      </c>
      <c r="N386" s="97">
        <f t="shared" si="290"/>
        <v>43.443002780352174</v>
      </c>
      <c r="O386" s="102">
        <f t="shared" si="290"/>
        <v>43.443002780352174</v>
      </c>
      <c r="P386" s="102">
        <f t="shared" si="290"/>
        <v>0</v>
      </c>
      <c r="Q386" s="131">
        <f t="shared" si="290"/>
        <v>0</v>
      </c>
      <c r="R386" s="97">
        <f t="shared" si="290"/>
        <v>202.73401297497685</v>
      </c>
      <c r="S386" s="102">
        <f t="shared" si="290"/>
        <v>0</v>
      </c>
      <c r="T386" s="102">
        <f t="shared" si="290"/>
        <v>0</v>
      </c>
      <c r="U386" s="131">
        <f t="shared" si="290"/>
        <v>202.73401297497685</v>
      </c>
      <c r="V386" s="97">
        <f t="shared" si="290"/>
        <v>0</v>
      </c>
      <c r="W386" s="102">
        <f t="shared" si="290"/>
        <v>0</v>
      </c>
      <c r="X386" s="102">
        <f t="shared" si="290"/>
        <v>0</v>
      </c>
      <c r="Y386" s="131">
        <f t="shared" si="290"/>
        <v>0</v>
      </c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</row>
    <row r="387" spans="1:39" s="22" customFormat="1" ht="11.25" customHeight="1">
      <c r="A387" s="395" t="s">
        <v>152</v>
      </c>
      <c r="B387" s="396"/>
      <c r="C387" s="396"/>
      <c r="D387" s="396"/>
      <c r="E387" s="396"/>
      <c r="F387" s="396"/>
      <c r="G387" s="396"/>
      <c r="H387" s="397"/>
      <c r="I387" s="160" t="s">
        <v>166</v>
      </c>
      <c r="J387" s="97">
        <f>J305</f>
        <v>17.3</v>
      </c>
      <c r="K387" s="102">
        <f aca="true" t="shared" si="291" ref="K387:Y388">K305</f>
        <v>0</v>
      </c>
      <c r="L387" s="102">
        <f t="shared" si="291"/>
        <v>0</v>
      </c>
      <c r="M387" s="131">
        <f t="shared" si="291"/>
        <v>17.3</v>
      </c>
      <c r="N387" s="97">
        <f t="shared" si="291"/>
        <v>0</v>
      </c>
      <c r="O387" s="102">
        <f t="shared" si="291"/>
        <v>0</v>
      </c>
      <c r="P387" s="102">
        <f t="shared" si="291"/>
        <v>0</v>
      </c>
      <c r="Q387" s="131">
        <f t="shared" si="291"/>
        <v>0</v>
      </c>
      <c r="R387" s="97">
        <f t="shared" si="291"/>
        <v>0</v>
      </c>
      <c r="S387" s="102">
        <f t="shared" si="291"/>
        <v>0</v>
      </c>
      <c r="T387" s="102">
        <f t="shared" si="291"/>
        <v>0</v>
      </c>
      <c r="U387" s="131">
        <f t="shared" si="291"/>
        <v>0</v>
      </c>
      <c r="V387" s="97">
        <f t="shared" si="291"/>
        <v>0</v>
      </c>
      <c r="W387" s="102">
        <f t="shared" si="291"/>
        <v>0</v>
      </c>
      <c r="X387" s="102">
        <f t="shared" si="291"/>
        <v>0</v>
      </c>
      <c r="Y387" s="131">
        <f t="shared" si="291"/>
        <v>0</v>
      </c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</row>
    <row r="388" spans="1:39" s="22" customFormat="1" ht="11.25" customHeight="1" thickBot="1">
      <c r="A388" s="398"/>
      <c r="B388" s="399"/>
      <c r="C388" s="399"/>
      <c r="D388" s="399"/>
      <c r="E388" s="399"/>
      <c r="F388" s="399"/>
      <c r="G388" s="399"/>
      <c r="H388" s="400"/>
      <c r="I388" s="160" t="s">
        <v>167</v>
      </c>
      <c r="J388" s="97">
        <f>J306</f>
        <v>5.0104263206672845</v>
      </c>
      <c r="K388" s="102">
        <f t="shared" si="291"/>
        <v>0</v>
      </c>
      <c r="L388" s="102">
        <f t="shared" si="291"/>
        <v>0</v>
      </c>
      <c r="M388" s="131">
        <f t="shared" si="291"/>
        <v>5.0104263206672845</v>
      </c>
      <c r="N388" s="97">
        <f t="shared" si="291"/>
        <v>0</v>
      </c>
      <c r="O388" s="102">
        <f t="shared" si="291"/>
        <v>0</v>
      </c>
      <c r="P388" s="102">
        <f t="shared" si="291"/>
        <v>0</v>
      </c>
      <c r="Q388" s="131">
        <f t="shared" si="291"/>
        <v>0</v>
      </c>
      <c r="R388" s="97">
        <f t="shared" si="291"/>
        <v>0</v>
      </c>
      <c r="S388" s="102">
        <f t="shared" si="291"/>
        <v>0</v>
      </c>
      <c r="T388" s="102">
        <f t="shared" si="291"/>
        <v>0</v>
      </c>
      <c r="U388" s="131">
        <f t="shared" si="291"/>
        <v>0</v>
      </c>
      <c r="V388" s="97">
        <f t="shared" si="291"/>
        <v>0</v>
      </c>
      <c r="W388" s="102">
        <f t="shared" si="291"/>
        <v>0</v>
      </c>
      <c r="X388" s="102">
        <f t="shared" si="291"/>
        <v>0</v>
      </c>
      <c r="Y388" s="131">
        <f t="shared" si="291"/>
        <v>0</v>
      </c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</row>
    <row r="389" spans="1:39" s="22" customFormat="1" ht="11.25" customHeight="1" thickBot="1">
      <c r="A389" s="465" t="s">
        <v>71</v>
      </c>
      <c r="B389" s="465"/>
      <c r="C389" s="465"/>
      <c r="D389" s="465"/>
      <c r="E389" s="465"/>
      <c r="F389" s="465"/>
      <c r="G389" s="465"/>
      <c r="H389" s="465"/>
      <c r="I389" s="154" t="s">
        <v>166</v>
      </c>
      <c r="J389" s="104">
        <f>SUM(J369,J371,J373,J375,J377,J379,J381,J383,J385,J387)</f>
        <v>11320.829999999998</v>
      </c>
      <c r="K389" s="105">
        <f aca="true" t="shared" si="292" ref="K389:Y390">SUM(K369,K371,K373,K375,K377,K379,K381,K383,K385,K387)</f>
        <v>5909.999999999999</v>
      </c>
      <c r="L389" s="106">
        <f t="shared" si="292"/>
        <v>3421.6000000000013</v>
      </c>
      <c r="M389" s="107">
        <f t="shared" si="292"/>
        <v>5410.8099999999995</v>
      </c>
      <c r="N389" s="104">
        <f t="shared" si="292"/>
        <v>8831.937</v>
      </c>
      <c r="O389" s="105">
        <f t="shared" si="292"/>
        <v>6438.879000000001</v>
      </c>
      <c r="P389" s="106">
        <f t="shared" si="292"/>
        <v>3400.9241999999995</v>
      </c>
      <c r="Q389" s="107">
        <f t="shared" si="292"/>
        <v>2391.7844</v>
      </c>
      <c r="R389" s="104">
        <f t="shared" si="292"/>
        <v>6553.2</v>
      </c>
      <c r="S389" s="105">
        <f t="shared" si="292"/>
        <v>5276.5</v>
      </c>
      <c r="T389" s="106">
        <f t="shared" si="292"/>
        <v>2949.9999999999995</v>
      </c>
      <c r="U389" s="107">
        <f t="shared" si="292"/>
        <v>1236.7</v>
      </c>
      <c r="V389" s="104">
        <f t="shared" si="292"/>
        <v>5361.5</v>
      </c>
      <c r="W389" s="105">
        <f t="shared" si="292"/>
        <v>5311.5</v>
      </c>
      <c r="X389" s="106">
        <f t="shared" si="292"/>
        <v>2949.9999999999995</v>
      </c>
      <c r="Y389" s="107">
        <f t="shared" si="292"/>
        <v>10</v>
      </c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</row>
    <row r="390" spans="1:39" s="22" customFormat="1" ht="11.25" customHeight="1" thickBot="1">
      <c r="A390" s="466"/>
      <c r="B390" s="466"/>
      <c r="C390" s="466"/>
      <c r="D390" s="466"/>
      <c r="E390" s="466"/>
      <c r="F390" s="466"/>
      <c r="G390" s="466"/>
      <c r="H390" s="466"/>
      <c r="I390" s="154" t="s">
        <v>167</v>
      </c>
      <c r="J390" s="104">
        <f>SUM(J370,J372,J374,J376,J378,J380,J382,J384,J386,J388)</f>
        <v>3278.7389944392967</v>
      </c>
      <c r="K390" s="105">
        <f t="shared" si="292"/>
        <v>1711.6543095458765</v>
      </c>
      <c r="L390" s="106">
        <f t="shared" si="292"/>
        <v>990.9638554216868</v>
      </c>
      <c r="M390" s="107">
        <f t="shared" si="292"/>
        <v>1567.0788924930494</v>
      </c>
      <c r="N390" s="104">
        <f t="shared" si="292"/>
        <v>2557.872890639482</v>
      </c>
      <c r="O390" s="105">
        <f t="shared" si="292"/>
        <v>1864.7917794253951</v>
      </c>
      <c r="P390" s="106">
        <f t="shared" si="292"/>
        <v>984.9429189063947</v>
      </c>
      <c r="Q390" s="107">
        <f t="shared" si="292"/>
        <v>692.6728072289156</v>
      </c>
      <c r="R390" s="104">
        <f t="shared" si="292"/>
        <v>1897.9379054680269</v>
      </c>
      <c r="S390" s="105">
        <f t="shared" si="292"/>
        <v>1528.1914272474519</v>
      </c>
      <c r="T390" s="106">
        <f t="shared" si="292"/>
        <v>854.3790546802595</v>
      </c>
      <c r="U390" s="107">
        <f t="shared" si="292"/>
        <v>358.1730769230769</v>
      </c>
      <c r="V390" s="104">
        <f t="shared" si="292"/>
        <v>1552.797729379055</v>
      </c>
      <c r="W390" s="105">
        <f t="shared" si="292"/>
        <v>1538.3167284522708</v>
      </c>
      <c r="X390" s="106">
        <f t="shared" si="292"/>
        <v>854.3790546802595</v>
      </c>
      <c r="Y390" s="107">
        <f t="shared" si="292"/>
        <v>2.896200185356812</v>
      </c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</row>
    <row r="391" spans="1:39" s="122" customFormat="1" ht="12.75">
      <c r="A391" s="462"/>
      <c r="B391" s="462"/>
      <c r="C391" s="462"/>
      <c r="D391" s="462"/>
      <c r="E391" s="462"/>
      <c r="F391" s="462"/>
      <c r="G391" s="462"/>
      <c r="H391" s="462"/>
      <c r="I391" s="462"/>
      <c r="J391" s="462"/>
      <c r="K391" s="462"/>
      <c r="L391" s="462"/>
      <c r="M391" s="462"/>
      <c r="N391" s="120"/>
      <c r="O391" s="121"/>
      <c r="P391" s="121"/>
      <c r="Q391" s="121"/>
      <c r="R391" s="120"/>
      <c r="S391" s="121"/>
      <c r="T391" s="121"/>
      <c r="U391" s="121"/>
      <c r="V391" s="120"/>
      <c r="W391" s="121"/>
      <c r="X391" s="121"/>
      <c r="Y391" s="121"/>
      <c r="AA391" s="123"/>
      <c r="AB391" s="123"/>
      <c r="AC391" s="123"/>
      <c r="AD391" s="123"/>
      <c r="AE391" s="123"/>
      <c r="AF391" s="123"/>
      <c r="AG391" s="123"/>
      <c r="AH391" s="123"/>
      <c r="AI391" s="123"/>
      <c r="AJ391" s="123"/>
      <c r="AK391" s="123"/>
      <c r="AL391" s="123"/>
      <c r="AM391" s="123"/>
    </row>
    <row r="392" spans="1:39" s="128" customFormat="1" ht="15">
      <c r="A392" s="461"/>
      <c r="B392" s="461"/>
      <c r="C392" s="461"/>
      <c r="D392" s="461"/>
      <c r="E392" s="461"/>
      <c r="F392" s="124"/>
      <c r="G392" s="125"/>
      <c r="H392" s="126"/>
      <c r="I392" s="206"/>
      <c r="J392" s="209">
        <f aca="true" t="shared" si="293" ref="J392:Y392">J389-J367</f>
        <v>0</v>
      </c>
      <c r="K392" s="127">
        <f t="shared" si="293"/>
        <v>0</v>
      </c>
      <c r="L392" s="127">
        <f t="shared" si="293"/>
        <v>0</v>
      </c>
      <c r="M392" s="127">
        <f t="shared" si="293"/>
        <v>0</v>
      </c>
      <c r="N392" s="127">
        <f t="shared" si="293"/>
        <v>0</v>
      </c>
      <c r="O392" s="127">
        <f t="shared" si="293"/>
        <v>0</v>
      </c>
      <c r="P392" s="127">
        <f t="shared" si="293"/>
        <v>0</v>
      </c>
      <c r="Q392" s="127">
        <f t="shared" si="293"/>
        <v>0</v>
      </c>
      <c r="R392" s="127">
        <f t="shared" si="293"/>
        <v>0</v>
      </c>
      <c r="S392" s="127">
        <f t="shared" si="293"/>
        <v>0</v>
      </c>
      <c r="T392" s="127">
        <f t="shared" si="293"/>
        <v>0</v>
      </c>
      <c r="U392" s="127">
        <f t="shared" si="293"/>
        <v>0</v>
      </c>
      <c r="V392" s="127">
        <f t="shared" si="293"/>
        <v>0</v>
      </c>
      <c r="W392" s="127">
        <f t="shared" si="293"/>
        <v>0</v>
      </c>
      <c r="X392" s="127">
        <f t="shared" si="293"/>
        <v>0</v>
      </c>
      <c r="Y392" s="127">
        <f t="shared" si="293"/>
        <v>0</v>
      </c>
      <c r="AA392" s="129"/>
      <c r="AB392" s="129"/>
      <c r="AC392" s="129"/>
      <c r="AD392" s="129"/>
      <c r="AE392" s="129"/>
      <c r="AF392" s="129"/>
      <c r="AG392" s="129"/>
      <c r="AH392" s="129"/>
      <c r="AI392" s="129"/>
      <c r="AJ392" s="129"/>
      <c r="AK392" s="129"/>
      <c r="AL392" s="129"/>
      <c r="AM392" s="129"/>
    </row>
    <row r="393" spans="1:39" s="128" customFormat="1" ht="15">
      <c r="A393" s="125"/>
      <c r="B393" s="125"/>
      <c r="C393" s="125"/>
      <c r="D393" s="202"/>
      <c r="E393" s="124"/>
      <c r="F393" s="124"/>
      <c r="G393" s="125"/>
      <c r="H393" s="126"/>
      <c r="I393" s="206"/>
      <c r="J393" s="209">
        <f aca="true" t="shared" si="294" ref="J393:Y393">J390-J368</f>
        <v>0</v>
      </c>
      <c r="K393" s="127">
        <f t="shared" si="294"/>
        <v>0</v>
      </c>
      <c r="L393" s="127">
        <f t="shared" si="294"/>
        <v>0</v>
      </c>
      <c r="M393" s="127">
        <f t="shared" si="294"/>
        <v>0</v>
      </c>
      <c r="N393" s="127">
        <f t="shared" si="294"/>
        <v>0</v>
      </c>
      <c r="O393" s="127">
        <f t="shared" si="294"/>
        <v>0</v>
      </c>
      <c r="P393" s="127">
        <f t="shared" si="294"/>
        <v>0</v>
      </c>
      <c r="Q393" s="127">
        <f t="shared" si="294"/>
        <v>0</v>
      </c>
      <c r="R393" s="127">
        <f t="shared" si="294"/>
        <v>0</v>
      </c>
      <c r="S393" s="127">
        <f t="shared" si="294"/>
        <v>0</v>
      </c>
      <c r="T393" s="127">
        <f t="shared" si="294"/>
        <v>0</v>
      </c>
      <c r="U393" s="127">
        <f t="shared" si="294"/>
        <v>0</v>
      </c>
      <c r="V393" s="127">
        <f t="shared" si="294"/>
        <v>0</v>
      </c>
      <c r="W393" s="127">
        <f t="shared" si="294"/>
        <v>0</v>
      </c>
      <c r="X393" s="127">
        <f t="shared" si="294"/>
        <v>0</v>
      </c>
      <c r="Y393" s="127">
        <f t="shared" si="294"/>
        <v>0</v>
      </c>
      <c r="AA393" s="129"/>
      <c r="AB393" s="129"/>
      <c r="AC393" s="129"/>
      <c r="AD393" s="129"/>
      <c r="AE393" s="129"/>
      <c r="AF393" s="129"/>
      <c r="AG393" s="129"/>
      <c r="AH393" s="129"/>
      <c r="AI393" s="129"/>
      <c r="AJ393" s="129"/>
      <c r="AK393" s="129"/>
      <c r="AL393" s="129"/>
      <c r="AM393" s="129"/>
    </row>
    <row r="394" spans="1:39" s="128" customFormat="1" ht="15">
      <c r="A394" s="125"/>
      <c r="B394" s="125"/>
      <c r="C394" s="125"/>
      <c r="D394" s="202"/>
      <c r="E394" s="124"/>
      <c r="F394" s="124"/>
      <c r="G394" s="125"/>
      <c r="H394" s="126"/>
      <c r="I394" s="206"/>
      <c r="J394" s="209"/>
      <c r="K394" s="130"/>
      <c r="L394" s="130"/>
      <c r="M394" s="130"/>
      <c r="N394" s="127"/>
      <c r="O394" s="130"/>
      <c r="P394" s="130"/>
      <c r="Q394" s="130"/>
      <c r="R394" s="127"/>
      <c r="S394" s="130"/>
      <c r="T394" s="130"/>
      <c r="U394" s="130"/>
      <c r="V394" s="127"/>
      <c r="W394" s="130"/>
      <c r="X394" s="130"/>
      <c r="Y394" s="130"/>
      <c r="AA394" s="129"/>
      <c r="AB394" s="129"/>
      <c r="AC394" s="129"/>
      <c r="AD394" s="129"/>
      <c r="AE394" s="129"/>
      <c r="AF394" s="129"/>
      <c r="AG394" s="129"/>
      <c r="AH394" s="129"/>
      <c r="AI394" s="129"/>
      <c r="AJ394" s="129"/>
      <c r="AK394" s="129"/>
      <c r="AL394" s="129"/>
      <c r="AM394" s="129"/>
    </row>
    <row r="395" spans="1:39" s="27" customFormat="1" ht="15">
      <c r="A395" s="30"/>
      <c r="B395" s="30"/>
      <c r="C395" s="30"/>
      <c r="D395" s="203"/>
      <c r="E395" s="25"/>
      <c r="F395" s="25"/>
      <c r="G395" s="30"/>
      <c r="H395" s="34"/>
      <c r="I395" s="155"/>
      <c r="J395" s="38"/>
      <c r="K395" s="26"/>
      <c r="L395" s="26"/>
      <c r="M395" s="26"/>
      <c r="N395" s="38"/>
      <c r="O395" s="26"/>
      <c r="P395" s="26"/>
      <c r="Q395" s="26"/>
      <c r="R395" s="38"/>
      <c r="S395" s="26"/>
      <c r="T395" s="26"/>
      <c r="U395" s="26"/>
      <c r="V395" s="38"/>
      <c r="W395" s="26"/>
      <c r="X395" s="26"/>
      <c r="Y395" s="26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</row>
    <row r="396" spans="1:39" s="27" customFormat="1" ht="15">
      <c r="A396" s="30"/>
      <c r="B396" s="30"/>
      <c r="C396" s="30"/>
      <c r="D396" s="203"/>
      <c r="E396" s="25"/>
      <c r="F396" s="25"/>
      <c r="G396" s="30"/>
      <c r="H396" s="34"/>
      <c r="I396" s="155"/>
      <c r="J396" s="38"/>
      <c r="K396" s="26"/>
      <c r="L396" s="26"/>
      <c r="M396" s="26"/>
      <c r="N396" s="38"/>
      <c r="O396" s="26"/>
      <c r="P396" s="26"/>
      <c r="Q396" s="26"/>
      <c r="R396" s="38"/>
      <c r="S396" s="26"/>
      <c r="T396" s="26"/>
      <c r="U396" s="26"/>
      <c r="V396" s="38"/>
      <c r="W396" s="26"/>
      <c r="X396" s="26"/>
      <c r="Y396" s="26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</row>
    <row r="397" spans="1:39" s="27" customFormat="1" ht="15">
      <c r="A397" s="30"/>
      <c r="B397" s="30"/>
      <c r="C397" s="30"/>
      <c r="D397" s="203"/>
      <c r="E397" s="25"/>
      <c r="F397" s="25"/>
      <c r="G397" s="30"/>
      <c r="H397" s="34"/>
      <c r="I397" s="155"/>
      <c r="J397" s="38"/>
      <c r="K397" s="26"/>
      <c r="L397" s="26"/>
      <c r="M397" s="26"/>
      <c r="N397" s="38"/>
      <c r="O397" s="26"/>
      <c r="P397" s="26"/>
      <c r="Q397" s="26"/>
      <c r="R397" s="38"/>
      <c r="S397" s="26"/>
      <c r="T397" s="26"/>
      <c r="U397" s="26"/>
      <c r="V397" s="38"/>
      <c r="W397" s="26"/>
      <c r="X397" s="26"/>
      <c r="Y397" s="26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</row>
    <row r="398" spans="1:39" s="27" customFormat="1" ht="15">
      <c r="A398" s="30"/>
      <c r="B398" s="30"/>
      <c r="C398" s="30"/>
      <c r="D398" s="203"/>
      <c r="E398" s="25"/>
      <c r="F398" s="25"/>
      <c r="G398" s="30"/>
      <c r="H398" s="34"/>
      <c r="I398" s="155"/>
      <c r="J398" s="38"/>
      <c r="K398" s="26"/>
      <c r="L398" s="26"/>
      <c r="M398" s="26"/>
      <c r="N398" s="38"/>
      <c r="O398" s="26"/>
      <c r="P398" s="26"/>
      <c r="Q398" s="26"/>
      <c r="R398" s="38"/>
      <c r="S398" s="26"/>
      <c r="T398" s="26"/>
      <c r="U398" s="26"/>
      <c r="V398" s="38"/>
      <c r="W398" s="26"/>
      <c r="X398" s="26"/>
      <c r="Y398" s="26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</row>
    <row r="399" spans="1:25" ht="15">
      <c r="A399" s="31"/>
      <c r="B399" s="31"/>
      <c r="C399" s="31"/>
      <c r="D399" s="204"/>
      <c r="E399" s="24"/>
      <c r="F399" s="24"/>
      <c r="G399" s="31"/>
      <c r="H399" s="35"/>
      <c r="I399" s="156"/>
      <c r="J399" s="35"/>
      <c r="K399" s="24"/>
      <c r="L399" s="24"/>
      <c r="M399" s="24"/>
      <c r="N399" s="35"/>
      <c r="O399" s="24"/>
      <c r="P399" s="24"/>
      <c r="Q399" s="24"/>
      <c r="R399" s="35"/>
      <c r="S399" s="24"/>
      <c r="T399" s="24"/>
      <c r="U399" s="24"/>
      <c r="V399" s="35"/>
      <c r="W399" s="24"/>
      <c r="X399" s="24"/>
      <c r="Y399" s="24"/>
    </row>
    <row r="400" spans="1:25" ht="15">
      <c r="A400" s="31"/>
      <c r="B400" s="31"/>
      <c r="C400" s="31"/>
      <c r="D400" s="204"/>
      <c r="E400" s="24"/>
      <c r="F400" s="24"/>
      <c r="G400" s="31"/>
      <c r="H400" s="35"/>
      <c r="I400" s="156"/>
      <c r="J400" s="35"/>
      <c r="K400" s="24"/>
      <c r="L400" s="24"/>
      <c r="M400" s="24"/>
      <c r="N400" s="35"/>
      <c r="O400" s="24"/>
      <c r="P400" s="24"/>
      <c r="Q400" s="24"/>
      <c r="R400" s="35"/>
      <c r="S400" s="24"/>
      <c r="T400" s="24"/>
      <c r="U400" s="24"/>
      <c r="V400" s="35"/>
      <c r="W400" s="24"/>
      <c r="X400" s="24"/>
      <c r="Y400" s="24"/>
    </row>
    <row r="401" spans="1:25" ht="15">
      <c r="A401" s="31"/>
      <c r="B401" s="31"/>
      <c r="C401" s="31"/>
      <c r="D401" s="204"/>
      <c r="E401" s="24"/>
      <c r="F401" s="24"/>
      <c r="G401" s="31"/>
      <c r="H401" s="35"/>
      <c r="I401" s="156"/>
      <c r="J401" s="35"/>
      <c r="K401" s="24"/>
      <c r="L401" s="24"/>
      <c r="M401" s="24"/>
      <c r="N401" s="35"/>
      <c r="O401" s="24"/>
      <c r="P401" s="24"/>
      <c r="Q401" s="24"/>
      <c r="R401" s="35"/>
      <c r="S401" s="24"/>
      <c r="T401" s="24"/>
      <c r="U401" s="24"/>
      <c r="V401" s="35"/>
      <c r="W401" s="24"/>
      <c r="X401" s="24"/>
      <c r="Y401" s="24"/>
    </row>
    <row r="402" spans="1:25" ht="15">
      <c r="A402" s="31"/>
      <c r="B402" s="31"/>
      <c r="C402" s="31"/>
      <c r="D402" s="204"/>
      <c r="E402" s="24"/>
      <c r="F402" s="24"/>
      <c r="G402" s="31"/>
      <c r="H402" s="35"/>
      <c r="I402" s="156"/>
      <c r="J402" s="35"/>
      <c r="K402" s="24"/>
      <c r="L402" s="24"/>
      <c r="M402" s="24"/>
      <c r="N402" s="35"/>
      <c r="O402" s="24"/>
      <c r="P402" s="24"/>
      <c r="Q402" s="24"/>
      <c r="R402" s="35"/>
      <c r="S402" s="24"/>
      <c r="T402" s="24"/>
      <c r="U402" s="24"/>
      <c r="V402" s="35"/>
      <c r="W402" s="24"/>
      <c r="X402" s="24"/>
      <c r="Y402" s="24"/>
    </row>
    <row r="403" spans="1:25" ht="15">
      <c r="A403" s="31"/>
      <c r="B403" s="31"/>
      <c r="C403" s="31"/>
      <c r="D403" s="204"/>
      <c r="E403" s="24"/>
      <c r="F403" s="24"/>
      <c r="G403" s="31"/>
      <c r="H403" s="35"/>
      <c r="I403" s="156"/>
      <c r="J403" s="35"/>
      <c r="K403" s="24"/>
      <c r="L403" s="24"/>
      <c r="M403" s="24"/>
      <c r="N403" s="35"/>
      <c r="O403" s="24"/>
      <c r="P403" s="24"/>
      <c r="Q403" s="24"/>
      <c r="R403" s="35"/>
      <c r="S403" s="24"/>
      <c r="T403" s="24"/>
      <c r="U403" s="24"/>
      <c r="V403" s="35"/>
      <c r="W403" s="24"/>
      <c r="X403" s="24"/>
      <c r="Y403" s="24"/>
    </row>
    <row r="404" spans="1:25" ht="15">
      <c r="A404" s="31"/>
      <c r="B404" s="31"/>
      <c r="C404" s="31"/>
      <c r="D404" s="204"/>
      <c r="E404" s="24"/>
      <c r="F404" s="24"/>
      <c r="G404" s="31"/>
      <c r="H404" s="35"/>
      <c r="I404" s="156"/>
      <c r="J404" s="35"/>
      <c r="K404" s="24"/>
      <c r="L404" s="24"/>
      <c r="M404" s="24"/>
      <c r="N404" s="35"/>
      <c r="O404" s="24"/>
      <c r="P404" s="24"/>
      <c r="Q404" s="24"/>
      <c r="R404" s="35"/>
      <c r="S404" s="24"/>
      <c r="T404" s="24"/>
      <c r="U404" s="24"/>
      <c r="V404" s="35"/>
      <c r="W404" s="24"/>
      <c r="X404" s="24"/>
      <c r="Y404" s="24"/>
    </row>
    <row r="405" spans="1:25" ht="15">
      <c r="A405" s="31"/>
      <c r="B405" s="31"/>
      <c r="C405" s="31"/>
      <c r="D405" s="204"/>
      <c r="E405" s="24"/>
      <c r="F405" s="24"/>
      <c r="G405" s="31"/>
      <c r="H405" s="35"/>
      <c r="I405" s="156"/>
      <c r="J405" s="35"/>
      <c r="K405" s="24"/>
      <c r="L405" s="24"/>
      <c r="M405" s="24"/>
      <c r="N405" s="35"/>
      <c r="O405" s="24"/>
      <c r="P405" s="24"/>
      <c r="Q405" s="24"/>
      <c r="R405" s="35"/>
      <c r="S405" s="24"/>
      <c r="T405" s="24"/>
      <c r="U405" s="24"/>
      <c r="V405" s="35"/>
      <c r="W405" s="24"/>
      <c r="X405" s="24"/>
      <c r="Y405" s="24"/>
    </row>
  </sheetData>
  <sheetProtection/>
  <mergeCells count="668">
    <mergeCell ref="E164:E165"/>
    <mergeCell ref="E166:E167"/>
    <mergeCell ref="A212:A215"/>
    <mergeCell ref="B212:B215"/>
    <mergeCell ref="C212:C215"/>
    <mergeCell ref="D212:D215"/>
    <mergeCell ref="A174:A179"/>
    <mergeCell ref="B174:B179"/>
    <mergeCell ref="C174:C179"/>
    <mergeCell ref="E174:E179"/>
    <mergeCell ref="C129:Y129"/>
    <mergeCell ref="F309:H310"/>
    <mergeCell ref="H303:H304"/>
    <mergeCell ref="H301:H302"/>
    <mergeCell ref="E301:E310"/>
    <mergeCell ref="F301:F308"/>
    <mergeCell ref="E262:E263"/>
    <mergeCell ref="F260:H261"/>
    <mergeCell ref="E254:E257"/>
    <mergeCell ref="F256:H257"/>
    <mergeCell ref="B128:Y128"/>
    <mergeCell ref="C115:Y115"/>
    <mergeCell ref="C262:C271"/>
    <mergeCell ref="G242:G247"/>
    <mergeCell ref="H258:H259"/>
    <mergeCell ref="F254:F255"/>
    <mergeCell ref="G254:G255"/>
    <mergeCell ref="H254:H255"/>
    <mergeCell ref="G212:G213"/>
    <mergeCell ref="H212:H213"/>
    <mergeCell ref="D130:D139"/>
    <mergeCell ref="H130:H131"/>
    <mergeCell ref="C280:C283"/>
    <mergeCell ref="F214:H215"/>
    <mergeCell ref="E264:E269"/>
    <mergeCell ref="E270:E271"/>
    <mergeCell ref="E212:E215"/>
    <mergeCell ref="F212:F213"/>
    <mergeCell ref="E250:E253"/>
    <mergeCell ref="F250:F251"/>
    <mergeCell ref="C221:Y221"/>
    <mergeCell ref="B220:Y220"/>
    <mergeCell ref="C199:Y199"/>
    <mergeCell ref="B198:Y198"/>
    <mergeCell ref="E200:E203"/>
    <mergeCell ref="G200:G201"/>
    <mergeCell ref="F202:H203"/>
    <mergeCell ref="B218:H219"/>
    <mergeCell ref="H200:H201"/>
    <mergeCell ref="H204:H205"/>
    <mergeCell ref="A258:A261"/>
    <mergeCell ref="D262:D271"/>
    <mergeCell ref="A292:A293"/>
    <mergeCell ref="B292:B293"/>
    <mergeCell ref="A276:A279"/>
    <mergeCell ref="B276:B279"/>
    <mergeCell ref="A284:A287"/>
    <mergeCell ref="A280:A283"/>
    <mergeCell ref="B280:B283"/>
    <mergeCell ref="B258:B261"/>
    <mergeCell ref="A254:A257"/>
    <mergeCell ref="B254:B257"/>
    <mergeCell ref="C254:C257"/>
    <mergeCell ref="D254:D257"/>
    <mergeCell ref="A272:A275"/>
    <mergeCell ref="B272:B275"/>
    <mergeCell ref="C272:C275"/>
    <mergeCell ref="A262:A271"/>
    <mergeCell ref="B262:B271"/>
    <mergeCell ref="H246:H247"/>
    <mergeCell ref="H250:H251"/>
    <mergeCell ref="F258:F259"/>
    <mergeCell ref="H244:H245"/>
    <mergeCell ref="G258:G259"/>
    <mergeCell ref="G250:G251"/>
    <mergeCell ref="A250:A253"/>
    <mergeCell ref="B250:B253"/>
    <mergeCell ref="C250:C253"/>
    <mergeCell ref="A242:A249"/>
    <mergeCell ref="B242:B249"/>
    <mergeCell ref="C242:C249"/>
    <mergeCell ref="C230:C233"/>
    <mergeCell ref="A234:A241"/>
    <mergeCell ref="B234:B241"/>
    <mergeCell ref="C234:C241"/>
    <mergeCell ref="D234:D241"/>
    <mergeCell ref="F240:H241"/>
    <mergeCell ref="E234:E241"/>
    <mergeCell ref="F234:F239"/>
    <mergeCell ref="H238:H239"/>
    <mergeCell ref="H236:H237"/>
    <mergeCell ref="H234:H235"/>
    <mergeCell ref="G234:G239"/>
    <mergeCell ref="H230:H231"/>
    <mergeCell ref="F232:H233"/>
    <mergeCell ref="A226:A229"/>
    <mergeCell ref="B226:B229"/>
    <mergeCell ref="C226:C229"/>
    <mergeCell ref="G230:G231"/>
    <mergeCell ref="F230:F231"/>
    <mergeCell ref="E230:E233"/>
    <mergeCell ref="B230:B233"/>
    <mergeCell ref="A230:A233"/>
    <mergeCell ref="F228:H229"/>
    <mergeCell ref="E222:E225"/>
    <mergeCell ref="F222:F223"/>
    <mergeCell ref="G222:G223"/>
    <mergeCell ref="E152:E161"/>
    <mergeCell ref="F178:H179"/>
    <mergeCell ref="G162:G165"/>
    <mergeCell ref="A204:A207"/>
    <mergeCell ref="A200:A203"/>
    <mergeCell ref="B200:B203"/>
    <mergeCell ref="C200:C203"/>
    <mergeCell ref="B204:B207"/>
    <mergeCell ref="F160:H161"/>
    <mergeCell ref="E162:E163"/>
    <mergeCell ref="A130:A139"/>
    <mergeCell ref="B130:B139"/>
    <mergeCell ref="C130:C139"/>
    <mergeCell ref="G204:G205"/>
    <mergeCell ref="F200:F201"/>
    <mergeCell ref="A152:A161"/>
    <mergeCell ref="B152:B161"/>
    <mergeCell ref="C152:C161"/>
    <mergeCell ref="D152:D161"/>
    <mergeCell ref="F150:H151"/>
    <mergeCell ref="H134:H135"/>
    <mergeCell ref="H132:H133"/>
    <mergeCell ref="G140:G149"/>
    <mergeCell ref="F138:H139"/>
    <mergeCell ref="H148:H149"/>
    <mergeCell ref="H146:H147"/>
    <mergeCell ref="H144:H145"/>
    <mergeCell ref="H142:H143"/>
    <mergeCell ref="A102:A105"/>
    <mergeCell ref="B102:B105"/>
    <mergeCell ref="C102:C105"/>
    <mergeCell ref="D102:D105"/>
    <mergeCell ref="A86:A89"/>
    <mergeCell ref="B86:B89"/>
    <mergeCell ref="C86:C89"/>
    <mergeCell ref="B90:B93"/>
    <mergeCell ref="D86:D89"/>
    <mergeCell ref="E86:E89"/>
    <mergeCell ref="F86:F87"/>
    <mergeCell ref="G86:G87"/>
    <mergeCell ref="C98:C101"/>
    <mergeCell ref="D98:D101"/>
    <mergeCell ref="A90:A93"/>
    <mergeCell ref="C90:C93"/>
    <mergeCell ref="D94:D97"/>
    <mergeCell ref="D90:D93"/>
    <mergeCell ref="C94:C97"/>
    <mergeCell ref="A74:A77"/>
    <mergeCell ref="A112:A113"/>
    <mergeCell ref="A110:A111"/>
    <mergeCell ref="B110:B111"/>
    <mergeCell ref="A98:A101"/>
    <mergeCell ref="B98:B101"/>
    <mergeCell ref="B112:H113"/>
    <mergeCell ref="F98:F99"/>
    <mergeCell ref="G98:G99"/>
    <mergeCell ref="H98:H99"/>
    <mergeCell ref="C74:C77"/>
    <mergeCell ref="B74:B77"/>
    <mergeCell ref="G74:G75"/>
    <mergeCell ref="F70:F71"/>
    <mergeCell ref="D82:D85"/>
    <mergeCell ref="C82:C85"/>
    <mergeCell ref="B82:B85"/>
    <mergeCell ref="F84:H85"/>
    <mergeCell ref="F82:F83"/>
    <mergeCell ref="E27:E34"/>
    <mergeCell ref="E74:E77"/>
    <mergeCell ref="H43:H44"/>
    <mergeCell ref="H39:H40"/>
    <mergeCell ref="H37:H38"/>
    <mergeCell ref="H35:H36"/>
    <mergeCell ref="H53:H54"/>
    <mergeCell ref="H51:H52"/>
    <mergeCell ref="C69:Y69"/>
    <mergeCell ref="D74:D77"/>
    <mergeCell ref="A67:A68"/>
    <mergeCell ref="B67:B68"/>
    <mergeCell ref="D70:D73"/>
    <mergeCell ref="E70:E73"/>
    <mergeCell ref="A70:A73"/>
    <mergeCell ref="B70:B73"/>
    <mergeCell ref="A11:A18"/>
    <mergeCell ref="A19:A26"/>
    <mergeCell ref="B19:B26"/>
    <mergeCell ref="C19:C26"/>
    <mergeCell ref="C11:C18"/>
    <mergeCell ref="B11:B18"/>
    <mergeCell ref="A27:A34"/>
    <mergeCell ref="B27:B34"/>
    <mergeCell ref="C27:C34"/>
    <mergeCell ref="D27:D34"/>
    <mergeCell ref="B35:B42"/>
    <mergeCell ref="A35:A42"/>
    <mergeCell ref="D43:D50"/>
    <mergeCell ref="C43:C50"/>
    <mergeCell ref="B43:B50"/>
    <mergeCell ref="D35:D42"/>
    <mergeCell ref="C35:C42"/>
    <mergeCell ref="A59:A66"/>
    <mergeCell ref="B59:B66"/>
    <mergeCell ref="C59:C66"/>
    <mergeCell ref="D59:D66"/>
    <mergeCell ref="H15:H16"/>
    <mergeCell ref="H13:H14"/>
    <mergeCell ref="C51:C58"/>
    <mergeCell ref="D51:D58"/>
    <mergeCell ref="D19:D26"/>
    <mergeCell ref="E19:E26"/>
    <mergeCell ref="E11:E18"/>
    <mergeCell ref="D11:D18"/>
    <mergeCell ref="F33:H34"/>
    <mergeCell ref="F25:H26"/>
    <mergeCell ref="H45:H46"/>
    <mergeCell ref="F49:H50"/>
    <mergeCell ref="F41:H42"/>
    <mergeCell ref="H11:H12"/>
    <mergeCell ref="H29:H30"/>
    <mergeCell ref="H27:H28"/>
    <mergeCell ref="H23:H24"/>
    <mergeCell ref="H21:H22"/>
    <mergeCell ref="H19:H20"/>
    <mergeCell ref="F17:H18"/>
    <mergeCell ref="E43:E50"/>
    <mergeCell ref="E51:E58"/>
    <mergeCell ref="E35:E42"/>
    <mergeCell ref="F57:H58"/>
    <mergeCell ref="G51:G56"/>
    <mergeCell ref="F35:F40"/>
    <mergeCell ref="F43:F48"/>
    <mergeCell ref="G43:G48"/>
    <mergeCell ref="G35:G40"/>
    <mergeCell ref="H47:H48"/>
    <mergeCell ref="A216:A217"/>
    <mergeCell ref="F11:F16"/>
    <mergeCell ref="G11:G16"/>
    <mergeCell ref="F19:F24"/>
    <mergeCell ref="G19:G24"/>
    <mergeCell ref="F27:F32"/>
    <mergeCell ref="G27:G32"/>
    <mergeCell ref="F51:F56"/>
    <mergeCell ref="E82:E85"/>
    <mergeCell ref="E78:E81"/>
    <mergeCell ref="F80:H81"/>
    <mergeCell ref="F78:F79"/>
    <mergeCell ref="H168:H169"/>
    <mergeCell ref="F172:H173"/>
    <mergeCell ref="F168:F171"/>
    <mergeCell ref="G168:G171"/>
    <mergeCell ref="G90:G91"/>
    <mergeCell ref="F90:F91"/>
    <mergeCell ref="F120:F121"/>
    <mergeCell ref="H90:H91"/>
    <mergeCell ref="H86:H87"/>
    <mergeCell ref="E98:E101"/>
    <mergeCell ref="H82:H83"/>
    <mergeCell ref="G82:G83"/>
    <mergeCell ref="E90:E93"/>
    <mergeCell ref="E94:E97"/>
    <mergeCell ref="F92:H93"/>
    <mergeCell ref="A295:A300"/>
    <mergeCell ref="F299:H300"/>
    <mergeCell ref="H295:H296"/>
    <mergeCell ref="H297:H298"/>
    <mergeCell ref="E295:E300"/>
    <mergeCell ref="D295:D300"/>
    <mergeCell ref="C295:C300"/>
    <mergeCell ref="B295:B300"/>
    <mergeCell ref="H31:H32"/>
    <mergeCell ref="H55:H56"/>
    <mergeCell ref="F59:F64"/>
    <mergeCell ref="D250:D253"/>
    <mergeCell ref="F252:H253"/>
    <mergeCell ref="H208:H209"/>
    <mergeCell ref="F210:H211"/>
    <mergeCell ref="D204:D207"/>
    <mergeCell ref="F206:H207"/>
    <mergeCell ref="H170:H171"/>
    <mergeCell ref="C333:Y333"/>
    <mergeCell ref="A301:A310"/>
    <mergeCell ref="B301:B310"/>
    <mergeCell ref="A331:A332"/>
    <mergeCell ref="A323:A326"/>
    <mergeCell ref="B323:B326"/>
    <mergeCell ref="A319:A322"/>
    <mergeCell ref="B331:B332"/>
    <mergeCell ref="A311:A314"/>
    <mergeCell ref="A315:A318"/>
    <mergeCell ref="B311:B314"/>
    <mergeCell ref="H311:H312"/>
    <mergeCell ref="C319:C322"/>
    <mergeCell ref="H319:H320"/>
    <mergeCell ref="C315:C318"/>
    <mergeCell ref="F315:F316"/>
    <mergeCell ref="C311:C314"/>
    <mergeCell ref="G319:G320"/>
    <mergeCell ref="B315:B318"/>
    <mergeCell ref="D338:D341"/>
    <mergeCell ref="F336:H337"/>
    <mergeCell ref="H334:H335"/>
    <mergeCell ref="F334:F335"/>
    <mergeCell ref="G334:G335"/>
    <mergeCell ref="F338:F339"/>
    <mergeCell ref="D342:D345"/>
    <mergeCell ref="E334:E337"/>
    <mergeCell ref="A327:A330"/>
    <mergeCell ref="B353:B358"/>
    <mergeCell ref="B342:B345"/>
    <mergeCell ref="B346:B349"/>
    <mergeCell ref="E338:E341"/>
    <mergeCell ref="C352:Y352"/>
    <mergeCell ref="H338:H339"/>
    <mergeCell ref="C338:C341"/>
    <mergeCell ref="G338:G339"/>
    <mergeCell ref="E342:E345"/>
    <mergeCell ref="F342:F343"/>
    <mergeCell ref="F353:F356"/>
    <mergeCell ref="F344:H345"/>
    <mergeCell ref="A392:E392"/>
    <mergeCell ref="A391:M391"/>
    <mergeCell ref="A350:A351"/>
    <mergeCell ref="B350:B351"/>
    <mergeCell ref="C350:H351"/>
    <mergeCell ref="G353:G356"/>
    <mergeCell ref="H355:H356"/>
    <mergeCell ref="H353:H354"/>
    <mergeCell ref="A353:A358"/>
    <mergeCell ref="A389:H390"/>
    <mergeCell ref="B319:B322"/>
    <mergeCell ref="B327:B330"/>
    <mergeCell ref="C327:C330"/>
    <mergeCell ref="D327:D330"/>
    <mergeCell ref="C323:C326"/>
    <mergeCell ref="A346:A349"/>
    <mergeCell ref="D346:D349"/>
    <mergeCell ref="A342:A345"/>
    <mergeCell ref="C334:C337"/>
    <mergeCell ref="A338:A341"/>
    <mergeCell ref="B338:B341"/>
    <mergeCell ref="A334:A337"/>
    <mergeCell ref="B334:B337"/>
    <mergeCell ref="D334:D337"/>
    <mergeCell ref="C342:C345"/>
    <mergeCell ref="F321:H322"/>
    <mergeCell ref="F319:F320"/>
    <mergeCell ref="D319:D322"/>
    <mergeCell ref="E319:E322"/>
    <mergeCell ref="E323:E326"/>
    <mergeCell ref="F325:H326"/>
    <mergeCell ref="D323:D326"/>
    <mergeCell ref="H323:H324"/>
    <mergeCell ref="G323:G324"/>
    <mergeCell ref="F270:H271"/>
    <mergeCell ref="E284:E287"/>
    <mergeCell ref="E280:E283"/>
    <mergeCell ref="F274:H275"/>
    <mergeCell ref="F286:H287"/>
    <mergeCell ref="G276:G277"/>
    <mergeCell ref="E272:E275"/>
    <mergeCell ref="F278:H279"/>
    <mergeCell ref="H276:H277"/>
    <mergeCell ref="F272:F273"/>
    <mergeCell ref="C276:C279"/>
    <mergeCell ref="D272:D275"/>
    <mergeCell ref="B284:B287"/>
    <mergeCell ref="C284:C287"/>
    <mergeCell ref="D276:D279"/>
    <mergeCell ref="E327:E330"/>
    <mergeCell ref="D284:D287"/>
    <mergeCell ref="F323:F324"/>
    <mergeCell ref="D301:D310"/>
    <mergeCell ref="E315:E318"/>
    <mergeCell ref="F317:H318"/>
    <mergeCell ref="D311:D314"/>
    <mergeCell ref="H315:H316"/>
    <mergeCell ref="D315:D318"/>
    <mergeCell ref="C294:Y294"/>
    <mergeCell ref="A288:A291"/>
    <mergeCell ref="B288:B291"/>
    <mergeCell ref="F282:H283"/>
    <mergeCell ref="F284:F285"/>
    <mergeCell ref="G284:G285"/>
    <mergeCell ref="D280:D283"/>
    <mergeCell ref="D288:D291"/>
    <mergeCell ref="F290:H291"/>
    <mergeCell ref="H284:H285"/>
    <mergeCell ref="C288:C291"/>
    <mergeCell ref="H268:H269"/>
    <mergeCell ref="F262:F269"/>
    <mergeCell ref="G262:G269"/>
    <mergeCell ref="H266:H267"/>
    <mergeCell ref="H264:H265"/>
    <mergeCell ref="H262:H263"/>
    <mergeCell ref="A222:A225"/>
    <mergeCell ref="E242:E249"/>
    <mergeCell ref="D242:D249"/>
    <mergeCell ref="H242:H243"/>
    <mergeCell ref="F226:F227"/>
    <mergeCell ref="G226:G227"/>
    <mergeCell ref="H226:H227"/>
    <mergeCell ref="B222:B225"/>
    <mergeCell ref="C222:C225"/>
    <mergeCell ref="D230:D233"/>
    <mergeCell ref="H74:H75"/>
    <mergeCell ref="G59:G64"/>
    <mergeCell ref="F242:F247"/>
    <mergeCell ref="H78:H79"/>
    <mergeCell ref="F96:H97"/>
    <mergeCell ref="F100:H101"/>
    <mergeCell ref="H59:H60"/>
    <mergeCell ref="G102:G103"/>
    <mergeCell ref="H102:H103"/>
    <mergeCell ref="F104:H105"/>
    <mergeCell ref="C78:C81"/>
    <mergeCell ref="D78:D81"/>
    <mergeCell ref="F74:F75"/>
    <mergeCell ref="H63:H64"/>
    <mergeCell ref="C70:C73"/>
    <mergeCell ref="G78:G79"/>
    <mergeCell ref="F76:H77"/>
    <mergeCell ref="G70:G71"/>
    <mergeCell ref="H70:H71"/>
    <mergeCell ref="F72:H73"/>
    <mergeCell ref="E59:E66"/>
    <mergeCell ref="C67:H68"/>
    <mergeCell ref="F65:H66"/>
    <mergeCell ref="H61:H62"/>
    <mergeCell ref="G106:G107"/>
    <mergeCell ref="H106:H107"/>
    <mergeCell ref="H158:H159"/>
    <mergeCell ref="H156:H157"/>
    <mergeCell ref="H154:H155"/>
    <mergeCell ref="C110:H111"/>
    <mergeCell ref="C140:C151"/>
    <mergeCell ref="D116:D123"/>
    <mergeCell ref="F116:F119"/>
    <mergeCell ref="G116:G121"/>
    <mergeCell ref="D106:D109"/>
    <mergeCell ref="F108:H109"/>
    <mergeCell ref="G174:G177"/>
    <mergeCell ref="H176:H177"/>
    <mergeCell ref="H174:H175"/>
    <mergeCell ref="F166:H167"/>
    <mergeCell ref="G152:G159"/>
    <mergeCell ref="G130:G137"/>
    <mergeCell ref="F162:F165"/>
    <mergeCell ref="D174:D179"/>
    <mergeCell ref="F174:F177"/>
    <mergeCell ref="A162:A167"/>
    <mergeCell ref="A116:A123"/>
    <mergeCell ref="B116:B123"/>
    <mergeCell ref="C116:C123"/>
    <mergeCell ref="F152:F159"/>
    <mergeCell ref="F130:F137"/>
    <mergeCell ref="E116:E123"/>
    <mergeCell ref="F140:F149"/>
    <mergeCell ref="E130:E139"/>
    <mergeCell ref="A140:A151"/>
    <mergeCell ref="B140:B151"/>
    <mergeCell ref="D168:D173"/>
    <mergeCell ref="E168:E173"/>
    <mergeCell ref="B162:B167"/>
    <mergeCell ref="C162:C167"/>
    <mergeCell ref="D162:D167"/>
    <mergeCell ref="A168:A173"/>
    <mergeCell ref="B168:B173"/>
    <mergeCell ref="C168:C173"/>
    <mergeCell ref="A106:A109"/>
    <mergeCell ref="B106:B109"/>
    <mergeCell ref="C106:C109"/>
    <mergeCell ref="A126:A127"/>
    <mergeCell ref="A124:A125"/>
    <mergeCell ref="B124:B125"/>
    <mergeCell ref="B126:H127"/>
    <mergeCell ref="C124:H125"/>
    <mergeCell ref="E106:E109"/>
    <mergeCell ref="F106:F107"/>
    <mergeCell ref="B114:Y114"/>
    <mergeCell ref="H136:H137"/>
    <mergeCell ref="H164:H165"/>
    <mergeCell ref="H162:H163"/>
    <mergeCell ref="H120:H121"/>
    <mergeCell ref="D140:D151"/>
    <mergeCell ref="E140:E151"/>
    <mergeCell ref="H118:H119"/>
    <mergeCell ref="H116:H117"/>
    <mergeCell ref="F122:H123"/>
    <mergeCell ref="O4:Q4"/>
    <mergeCell ref="N4:N6"/>
    <mergeCell ref="Q5:Q6"/>
    <mergeCell ref="H152:H153"/>
    <mergeCell ref="H140:H141"/>
    <mergeCell ref="K4:M4"/>
    <mergeCell ref="C10:Y10"/>
    <mergeCell ref="A8:Y8"/>
    <mergeCell ref="A7:Y7"/>
    <mergeCell ref="H3:H6"/>
    <mergeCell ref="T2:U2"/>
    <mergeCell ref="P2:Q2"/>
    <mergeCell ref="E3:E6"/>
    <mergeCell ref="N3:Q3"/>
    <mergeCell ref="R3:U3"/>
    <mergeCell ref="U5:U6"/>
    <mergeCell ref="S4:U4"/>
    <mergeCell ref="R4:R6"/>
    <mergeCell ref="J4:J6"/>
    <mergeCell ref="M5:M6"/>
    <mergeCell ref="L2:M2"/>
    <mergeCell ref="J3:M3"/>
    <mergeCell ref="E102:E105"/>
    <mergeCell ref="F102:F103"/>
    <mergeCell ref="I3:I6"/>
    <mergeCell ref="F94:F95"/>
    <mergeCell ref="G94:G95"/>
    <mergeCell ref="H94:H95"/>
    <mergeCell ref="F88:H89"/>
    <mergeCell ref="B9:Y9"/>
    <mergeCell ref="A82:A85"/>
    <mergeCell ref="A94:A97"/>
    <mergeCell ref="B94:B97"/>
    <mergeCell ref="A3:A6"/>
    <mergeCell ref="B3:B6"/>
    <mergeCell ref="A78:A81"/>
    <mergeCell ref="B78:B81"/>
    <mergeCell ref="A43:A50"/>
    <mergeCell ref="A51:A58"/>
    <mergeCell ref="B51:B58"/>
    <mergeCell ref="C180:C183"/>
    <mergeCell ref="F182:H183"/>
    <mergeCell ref="H180:H181"/>
    <mergeCell ref="F180:F181"/>
    <mergeCell ref="E180:E183"/>
    <mergeCell ref="D180:D183"/>
    <mergeCell ref="G180:G181"/>
    <mergeCell ref="B180:B183"/>
    <mergeCell ref="A180:A183"/>
    <mergeCell ref="A218:A219"/>
    <mergeCell ref="G301:G308"/>
    <mergeCell ref="E276:E279"/>
    <mergeCell ref="F276:F277"/>
    <mergeCell ref="C194:H195"/>
    <mergeCell ref="B196:H197"/>
    <mergeCell ref="B216:B217"/>
    <mergeCell ref="A184:A187"/>
    <mergeCell ref="G208:G209"/>
    <mergeCell ref="F288:F289"/>
    <mergeCell ref="G288:G289"/>
    <mergeCell ref="G315:G316"/>
    <mergeCell ref="F311:F312"/>
    <mergeCell ref="G311:G312"/>
    <mergeCell ref="G280:G281"/>
    <mergeCell ref="F248:H249"/>
    <mergeCell ref="F280:F281"/>
    <mergeCell ref="H280:H281"/>
    <mergeCell ref="E208:E211"/>
    <mergeCell ref="F208:F209"/>
    <mergeCell ref="C258:C261"/>
    <mergeCell ref="D258:D261"/>
    <mergeCell ref="E258:E261"/>
    <mergeCell ref="D222:D225"/>
    <mergeCell ref="F224:H225"/>
    <mergeCell ref="H222:H223"/>
    <mergeCell ref="D226:D229"/>
    <mergeCell ref="E226:E229"/>
    <mergeCell ref="F313:H314"/>
    <mergeCell ref="G272:G273"/>
    <mergeCell ref="H272:H273"/>
    <mergeCell ref="A387:H388"/>
    <mergeCell ref="A385:H386"/>
    <mergeCell ref="F357:H358"/>
    <mergeCell ref="A365:A366"/>
    <mergeCell ref="A363:A364"/>
    <mergeCell ref="B363:B364"/>
    <mergeCell ref="B365:H366"/>
    <mergeCell ref="A367:H368"/>
    <mergeCell ref="C363:H364"/>
    <mergeCell ref="A383:H384"/>
    <mergeCell ref="A381:H382"/>
    <mergeCell ref="A379:H380"/>
    <mergeCell ref="A377:H378"/>
    <mergeCell ref="A375:H376"/>
    <mergeCell ref="A373:H374"/>
    <mergeCell ref="A371:H372"/>
    <mergeCell ref="A369:H370"/>
    <mergeCell ref="C353:C358"/>
    <mergeCell ref="G359:G360"/>
    <mergeCell ref="F361:H362"/>
    <mergeCell ref="H359:H360"/>
    <mergeCell ref="F359:F360"/>
    <mergeCell ref="D353:D358"/>
    <mergeCell ref="E353:E358"/>
    <mergeCell ref="A1:Y1"/>
    <mergeCell ref="C3:C6"/>
    <mergeCell ref="D3:D6"/>
    <mergeCell ref="G3:G6"/>
    <mergeCell ref="F3:F6"/>
    <mergeCell ref="X2:Y2"/>
    <mergeCell ref="V3:Y3"/>
    <mergeCell ref="V4:V6"/>
    <mergeCell ref="W4:Y4"/>
    <mergeCell ref="Y5:Y6"/>
    <mergeCell ref="F184:F185"/>
    <mergeCell ref="G184:G185"/>
    <mergeCell ref="H184:H185"/>
    <mergeCell ref="F186:H187"/>
    <mergeCell ref="B184:B187"/>
    <mergeCell ref="C184:C187"/>
    <mergeCell ref="D184:D187"/>
    <mergeCell ref="E184:E187"/>
    <mergeCell ref="G188:G189"/>
    <mergeCell ref="H188:H189"/>
    <mergeCell ref="F192:H193"/>
    <mergeCell ref="A188:A193"/>
    <mergeCell ref="B188:B193"/>
    <mergeCell ref="C188:C193"/>
    <mergeCell ref="D188:D193"/>
    <mergeCell ref="E188:E193"/>
    <mergeCell ref="F188:F189"/>
    <mergeCell ref="F190:F191"/>
    <mergeCell ref="A208:A211"/>
    <mergeCell ref="B208:B211"/>
    <mergeCell ref="C208:C211"/>
    <mergeCell ref="D208:D211"/>
    <mergeCell ref="E204:E207"/>
    <mergeCell ref="A196:A197"/>
    <mergeCell ref="B194:B195"/>
    <mergeCell ref="A194:A195"/>
    <mergeCell ref="D200:D203"/>
    <mergeCell ref="C204:C207"/>
    <mergeCell ref="E288:E291"/>
    <mergeCell ref="H307:H308"/>
    <mergeCell ref="G295:G298"/>
    <mergeCell ref="F295:F298"/>
    <mergeCell ref="H305:H306"/>
    <mergeCell ref="C292:H293"/>
    <mergeCell ref="C301:C310"/>
    <mergeCell ref="H288:H289"/>
    <mergeCell ref="E311:E314"/>
    <mergeCell ref="A359:A362"/>
    <mergeCell ref="B359:B362"/>
    <mergeCell ref="C359:C362"/>
    <mergeCell ref="D359:D362"/>
    <mergeCell ref="E359:E362"/>
    <mergeCell ref="C331:H332"/>
    <mergeCell ref="G346:G347"/>
    <mergeCell ref="H346:H347"/>
    <mergeCell ref="F340:H341"/>
    <mergeCell ref="C346:C349"/>
    <mergeCell ref="F348:H349"/>
    <mergeCell ref="E346:E349"/>
    <mergeCell ref="F346:F347"/>
    <mergeCell ref="G190:G191"/>
    <mergeCell ref="H190:H191"/>
    <mergeCell ref="G342:G343"/>
    <mergeCell ref="H342:H343"/>
    <mergeCell ref="G327:G328"/>
    <mergeCell ref="H327:H328"/>
    <mergeCell ref="F329:H330"/>
    <mergeCell ref="F327:F328"/>
    <mergeCell ref="F204:F205"/>
    <mergeCell ref="C216:H217"/>
  </mergeCells>
  <printOptions/>
  <pageMargins left="0.11811023622047245" right="0.11811023622047245" top="0.35433070866141736" bottom="0.15748031496062992" header="0.1968503937007874" footer="0.11811023622047245"/>
  <pageSetup cellComments="asDisplayed" fitToHeight="12" fitToWidth="1" horizontalDpi="600" verticalDpi="600" orientation="landscape" paperSize="9" scale="93" r:id="rId3"/>
  <headerFooter alignWithMargins="0">
    <oddHeader>&amp;C&amp;P&amp;R7 programa</oddHeader>
  </headerFooter>
  <rowBreaks count="1" manualBreakCount="1">
    <brk id="81" max="2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30" sqref="L30"/>
    </sheetView>
  </sheetViews>
  <sheetFormatPr defaultColWidth="9.140625" defaultRowHeight="15"/>
  <sheetData>
    <row r="1" s="119" customFormat="1" ht="15" customHeight="1"/>
    <row r="2" s="119" customFormat="1" ht="15" customHeight="1"/>
    <row r="3" s="119" customFormat="1" ht="15" customHeight="1"/>
    <row r="4" s="119" customFormat="1" ht="51" customHeight="1"/>
    <row r="5" s="119" customFormat="1" ht="27" customHeight="1"/>
    <row r="6" s="119" customFormat="1" ht="18.75"/>
    <row r="7" s="119" customFormat="1" ht="18.75"/>
    <row r="8" s="119" customFormat="1" ht="16.5" customHeight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Mindaugas</dc:creator>
  <cp:keywords/>
  <dc:description/>
  <cp:lastModifiedBy>mindaugas.satkus</cp:lastModifiedBy>
  <cp:lastPrinted>2015-01-09T12:31:50Z</cp:lastPrinted>
  <dcterms:created xsi:type="dcterms:W3CDTF">2013-01-14T08:27:11Z</dcterms:created>
  <dcterms:modified xsi:type="dcterms:W3CDTF">2015-01-20T14:28:27Z</dcterms:modified>
  <cp:category/>
  <cp:version/>
  <cp:contentType/>
  <cp:contentStatus/>
</cp:coreProperties>
</file>