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rateginis skyrius\Bendras Strateginis\1 VARDAI\Evelinos\STRATEGINIS PLANAVIMAS\2018-2020 SVP TARYBA\2018-10-25\"/>
    </mc:Choice>
  </mc:AlternateContent>
  <bookViews>
    <workbookView xWindow="0" yWindow="0" windowWidth="28800" windowHeight="11835"/>
  </bookViews>
  <sheets>
    <sheet name="1 lentele" sheetId="1" r:id="rId1"/>
  </sheets>
  <definedNames>
    <definedName name="_xlnm.Print_Area" localSheetId="0">'1 lentele'!$A$1:$X$354</definedName>
    <definedName name="_xlnm.Print_Titles" localSheetId="0">'1 lentele'!$4:$7</definedName>
    <definedName name="Z_A28EC0FB_EEE4_4233_A9CD_1D014DCADB7D_.wvu.PrintArea" localSheetId="0" hidden="1">'1 lentele'!$A$2:$H$354</definedName>
    <definedName name="Z_A28EC0FB_EEE4_4233_A9CD_1D014DCADB7D_.wvu.PrintTitles" localSheetId="0" hidden="1">'1 lentele'!$4:$7</definedName>
    <definedName name="Z_EACC77BB_28DE_4121_A338_C86723D88B9D_.wvu.PrintArea" localSheetId="0" hidden="1">'1 lentele'!$A$2:$M$354</definedName>
  </definedNames>
  <calcPr calcId="152511"/>
</workbook>
</file>

<file path=xl/calcChain.xml><?xml version="1.0" encoding="utf-8"?>
<calcChain xmlns="http://schemas.openxmlformats.org/spreadsheetml/2006/main">
  <c r="M18" i="1" l="1"/>
  <c r="M55" i="1"/>
  <c r="M253" i="1"/>
  <c r="M163" i="1"/>
  <c r="P341" i="1" l="1"/>
  <c r="M105" i="1"/>
  <c r="M41" i="1"/>
  <c r="M246" i="1"/>
  <c r="M153" i="1"/>
  <c r="M88" i="1" l="1"/>
  <c r="M68" i="1"/>
  <c r="M63" i="1"/>
  <c r="M54" i="1"/>
  <c r="M49" i="1"/>
  <c r="M44" i="1"/>
  <c r="M39" i="1"/>
  <c r="M33" i="1"/>
  <c r="M40" i="1" l="1"/>
  <c r="M283" i="1"/>
  <c r="M149" i="1" l="1"/>
  <c r="M154" i="1"/>
  <c r="M13" i="1" l="1"/>
  <c r="M99" i="1" l="1"/>
  <c r="M134" i="1"/>
  <c r="M95" i="1"/>
  <c r="M124" i="1" l="1"/>
  <c r="M89" i="1"/>
  <c r="M261" i="1"/>
  <c r="M160" i="1"/>
  <c r="M98" i="1"/>
  <c r="M93" i="1"/>
  <c r="M78" i="1"/>
  <c r="M73" i="1"/>
  <c r="M12" i="1"/>
  <c r="M17" i="1"/>
  <c r="M23" i="1"/>
  <c r="M28" i="1"/>
  <c r="M165" i="1"/>
  <c r="N339" i="1"/>
  <c r="N192" i="1"/>
  <c r="M192" i="1" s="1"/>
  <c r="M191" i="1"/>
  <c r="M176" i="1"/>
  <c r="M189" i="1"/>
  <c r="M263" i="1"/>
  <c r="M50" i="1"/>
  <c r="M74" i="1"/>
  <c r="N341" i="1" l="1"/>
  <c r="M83" i="1" l="1"/>
  <c r="N137" i="1" l="1"/>
  <c r="R171" i="1"/>
  <c r="Q171" i="1" s="1"/>
  <c r="N347" i="1"/>
  <c r="N266" i="1"/>
  <c r="N344" i="1" l="1"/>
  <c r="O343" i="1" l="1"/>
  <c r="N343" i="1"/>
  <c r="O339" i="1"/>
  <c r="P339" i="1"/>
  <c r="O344" i="1"/>
  <c r="P344" i="1"/>
  <c r="N345" i="1"/>
  <c r="S345" i="1" l="1"/>
  <c r="T345" i="1"/>
  <c r="R345" i="1"/>
  <c r="O345" i="1"/>
  <c r="P345" i="1"/>
  <c r="S341" i="1" l="1"/>
  <c r="T341" i="1"/>
  <c r="R341" i="1"/>
  <c r="O341" i="1"/>
  <c r="M341" i="1"/>
  <c r="M345" i="1"/>
  <c r="P335" i="1"/>
  <c r="M335" i="1"/>
  <c r="L335" i="1" l="1"/>
  <c r="I335" i="1"/>
  <c r="N182" i="1"/>
  <c r="O182" i="1"/>
  <c r="P182" i="1"/>
  <c r="M182" i="1"/>
  <c r="M178" i="1"/>
  <c r="Q178" i="1" l="1"/>
  <c r="T178" i="1"/>
  <c r="S178" i="1"/>
  <c r="R178" i="1"/>
  <c r="N178" i="1"/>
  <c r="Q345" i="1" l="1"/>
  <c r="O178" i="1"/>
  <c r="P178" i="1"/>
  <c r="P340" i="1" l="1"/>
  <c r="M340" i="1" s="1"/>
  <c r="S350" i="1" l="1"/>
  <c r="T350" i="1"/>
  <c r="R350" i="1"/>
  <c r="S339" i="1"/>
  <c r="T339" i="1"/>
  <c r="R339" i="1"/>
  <c r="T280" i="1"/>
  <c r="Q280" i="1" s="1"/>
  <c r="Q350" i="1" l="1"/>
  <c r="T281" i="1"/>
  <c r="J162" i="1"/>
  <c r="J157" i="1"/>
  <c r="J152" i="1"/>
  <c r="J147" i="1"/>
  <c r="J142" i="1"/>
  <c r="J137" i="1"/>
  <c r="J132" i="1"/>
  <c r="J127" i="1"/>
  <c r="J122" i="1"/>
  <c r="J117" i="1"/>
  <c r="J112" i="1"/>
  <c r="J107" i="1"/>
  <c r="J102" i="1"/>
  <c r="J97" i="1"/>
  <c r="J92" i="1"/>
  <c r="J87" i="1"/>
  <c r="J82" i="1"/>
  <c r="J77" i="1"/>
  <c r="J72" i="1"/>
  <c r="J67" i="1"/>
  <c r="J58" i="1"/>
  <c r="J53" i="1"/>
  <c r="J48" i="1"/>
  <c r="J43" i="1"/>
  <c r="J38" i="1"/>
  <c r="J32" i="1"/>
  <c r="J27" i="1"/>
  <c r="J22" i="1"/>
  <c r="J16" i="1"/>
  <c r="L38" i="1" l="1"/>
  <c r="L43" i="1"/>
  <c r="L97" i="1"/>
  <c r="L117" i="1"/>
  <c r="K250" i="1" l="1"/>
  <c r="L237" i="1"/>
  <c r="K237" i="1"/>
  <c r="J237" i="1"/>
  <c r="J216" i="1"/>
  <c r="L220" i="1"/>
  <c r="K220" i="1"/>
  <c r="J220" i="1"/>
  <c r="L216" i="1"/>
  <c r="I216" i="1" s="1"/>
  <c r="K216" i="1"/>
  <c r="L211" i="1"/>
  <c r="K211" i="1"/>
  <c r="J211" i="1"/>
  <c r="L206" i="1"/>
  <c r="K206" i="1"/>
  <c r="J206" i="1"/>
  <c r="I206" i="1" s="1"/>
  <c r="J201" i="1"/>
  <c r="L201" i="1"/>
  <c r="K201" i="1"/>
  <c r="K162" i="1"/>
  <c r="L162" i="1"/>
  <c r="I220" i="1" l="1"/>
  <c r="I237" i="1"/>
  <c r="I201" i="1"/>
  <c r="I211" i="1"/>
  <c r="L157" i="1"/>
  <c r="I157" i="1" s="1"/>
  <c r="K157" i="1"/>
  <c r="L152" i="1"/>
  <c r="I152" i="1" s="1"/>
  <c r="K152" i="1"/>
  <c r="L147" i="1"/>
  <c r="I147" i="1" s="1"/>
  <c r="K147" i="1"/>
  <c r="L142" i="1"/>
  <c r="I142" i="1" s="1"/>
  <c r="K142" i="1"/>
  <c r="L137" i="1"/>
  <c r="I137" i="1" s="1"/>
  <c r="K137" i="1"/>
  <c r="L132" i="1"/>
  <c r="I132" i="1" s="1"/>
  <c r="K132" i="1"/>
  <c r="L127" i="1"/>
  <c r="I127" i="1" s="1"/>
  <c r="K127" i="1"/>
  <c r="L122" i="1"/>
  <c r="I122" i="1" s="1"/>
  <c r="K122" i="1"/>
  <c r="K117" i="1"/>
  <c r="I117" i="1"/>
  <c r="L112" i="1"/>
  <c r="I112" i="1" s="1"/>
  <c r="K112" i="1"/>
  <c r="L107" i="1"/>
  <c r="I107" i="1" s="1"/>
  <c r="K107" i="1"/>
  <c r="L325" i="1"/>
  <c r="L102" i="1"/>
  <c r="I102" i="1" s="1"/>
  <c r="K102" i="1"/>
  <c r="K97" i="1"/>
  <c r="I97" i="1"/>
  <c r="L92" i="1"/>
  <c r="I92" i="1" s="1"/>
  <c r="K92" i="1"/>
  <c r="L87" i="1"/>
  <c r="I87" i="1" s="1"/>
  <c r="K87" i="1"/>
  <c r="L82" i="1"/>
  <c r="I82" i="1" s="1"/>
  <c r="K82" i="1"/>
  <c r="I162" i="1" l="1"/>
  <c r="L77" i="1"/>
  <c r="I77" i="1" s="1"/>
  <c r="K77" i="1"/>
  <c r="L72" i="1"/>
  <c r="I72" i="1" s="1"/>
  <c r="K72" i="1"/>
  <c r="L67" i="1"/>
  <c r="I67" i="1" s="1"/>
  <c r="K67" i="1"/>
  <c r="L58" i="1"/>
  <c r="I58" i="1" s="1"/>
  <c r="K58" i="1"/>
  <c r="L53" i="1"/>
  <c r="I53" i="1" s="1"/>
  <c r="K53" i="1"/>
  <c r="L48" i="1"/>
  <c r="I48" i="1" s="1"/>
  <c r="K48" i="1"/>
  <c r="K16" i="1"/>
  <c r="J232" i="1"/>
  <c r="L16" i="1"/>
  <c r="I16" i="1" s="1"/>
  <c r="L22" i="1"/>
  <c r="K22" i="1"/>
  <c r="L27" i="1"/>
  <c r="I27" i="1" s="1"/>
  <c r="K27" i="1"/>
  <c r="K38" i="1"/>
  <c r="I38" i="1"/>
  <c r="I22" i="1" l="1"/>
  <c r="K43" i="1"/>
  <c r="I43" i="1"/>
  <c r="L32" i="1"/>
  <c r="K32" i="1"/>
  <c r="I32" i="1" l="1"/>
  <c r="V339" i="1"/>
  <c r="W339" i="1"/>
  <c r="X348" i="1"/>
  <c r="X347" i="1"/>
  <c r="X346" i="1"/>
  <c r="X339" i="1"/>
  <c r="X341" i="1"/>
  <c r="X344" i="1"/>
  <c r="V344" i="1"/>
  <c r="W344" i="1"/>
  <c r="T344" i="1"/>
  <c r="S344" i="1"/>
  <c r="R344" i="1"/>
  <c r="U344" i="1" l="1"/>
  <c r="R82" i="1"/>
  <c r="N82" i="1"/>
  <c r="N346" i="1" l="1"/>
  <c r="W190" i="1" l="1"/>
  <c r="V190" i="1"/>
  <c r="U190" i="1" s="1"/>
  <c r="S190" i="1"/>
  <c r="R190" i="1"/>
  <c r="Q190" i="1" s="1"/>
  <c r="W187" i="1"/>
  <c r="V187" i="1"/>
  <c r="U187" i="1" s="1"/>
  <c r="R187" i="1"/>
  <c r="Q187" i="1" s="1"/>
  <c r="S187" i="1"/>
  <c r="N187" i="1"/>
  <c r="M187" i="1" s="1"/>
  <c r="V196" i="1" l="1"/>
  <c r="U196" i="1"/>
  <c r="R196" i="1"/>
  <c r="Q196" i="1"/>
  <c r="M196" i="1" l="1"/>
  <c r="N196" i="1"/>
  <c r="M164" i="1"/>
  <c r="N164" i="1"/>
  <c r="M222" i="1" l="1"/>
  <c r="N222" i="1"/>
  <c r="Q220" i="1"/>
  <c r="R220" i="1"/>
  <c r="S220" i="1"/>
  <c r="U220" i="1"/>
  <c r="V220" i="1"/>
  <c r="W220" i="1"/>
  <c r="M220" i="1"/>
  <c r="N220" i="1"/>
  <c r="O220" i="1"/>
  <c r="P286" i="1" l="1"/>
  <c r="Q341" i="1" l="1"/>
  <c r="T332" i="1" l="1"/>
  <c r="S332" i="1"/>
  <c r="R332" i="1"/>
  <c r="Q332" i="1" s="1"/>
  <c r="X309" i="1" l="1"/>
  <c r="U309" i="1"/>
  <c r="X169" i="1" l="1"/>
  <c r="W169" i="1"/>
  <c r="V169" i="1"/>
  <c r="T169" i="1"/>
  <c r="S169" i="1"/>
  <c r="R169" i="1"/>
  <c r="O169" i="1"/>
  <c r="P169" i="1"/>
  <c r="N169" i="1"/>
  <c r="O38" i="1"/>
  <c r="N38" i="1"/>
  <c r="M169" i="1" l="1"/>
  <c r="U169" i="1"/>
  <c r="Q169" i="1"/>
  <c r="O227" i="1" l="1"/>
  <c r="P227" i="1"/>
  <c r="N227" i="1"/>
  <c r="M227" i="1" s="1"/>
  <c r="W38" i="1"/>
  <c r="S38" i="1"/>
  <c r="W32" i="1"/>
  <c r="S32" i="1"/>
  <c r="O32" i="1"/>
  <c r="W27" i="1"/>
  <c r="S27" i="1"/>
  <c r="O27" i="1"/>
  <c r="W22" i="1"/>
  <c r="R22" i="1"/>
  <c r="S22" i="1"/>
  <c r="O22" i="1"/>
  <c r="O16" i="1"/>
  <c r="L244" i="1" l="1"/>
  <c r="K244" i="1"/>
  <c r="J244" i="1"/>
  <c r="I244" i="1" s="1"/>
  <c r="L232" i="1"/>
  <c r="K232" i="1"/>
  <c r="L193" i="1"/>
  <c r="K193" i="1"/>
  <c r="I232" i="1" l="1"/>
  <c r="O347" i="1"/>
  <c r="O348" i="1"/>
  <c r="O346" i="1"/>
  <c r="M339" i="1"/>
  <c r="X266" i="1" l="1"/>
  <c r="W266" i="1"/>
  <c r="V266" i="1"/>
  <c r="T266" i="1"/>
  <c r="S266" i="1"/>
  <c r="R266" i="1"/>
  <c r="O266" i="1"/>
  <c r="P266" i="1"/>
  <c r="W250" i="1"/>
  <c r="V250" i="1"/>
  <c r="U250" i="1" s="1"/>
  <c r="S250" i="1"/>
  <c r="R250" i="1"/>
  <c r="Q250" i="1" s="1"/>
  <c r="O250" i="1"/>
  <c r="P250" i="1"/>
  <c r="N250" i="1"/>
  <c r="M250" i="1" s="1"/>
  <c r="X237" i="1"/>
  <c r="X244" i="1" s="1"/>
  <c r="W237" i="1"/>
  <c r="W244" i="1" s="1"/>
  <c r="V237" i="1"/>
  <c r="T237" i="1"/>
  <c r="T244" i="1" s="1"/>
  <c r="S237" i="1"/>
  <c r="S244" i="1" s="1"/>
  <c r="R237" i="1"/>
  <c r="R244" i="1" s="1"/>
  <c r="O237" i="1"/>
  <c r="O244" i="1" s="1"/>
  <c r="P237" i="1"/>
  <c r="P244" i="1" s="1"/>
  <c r="N237" i="1"/>
  <c r="N244" i="1" s="1"/>
  <c r="X216" i="1"/>
  <c r="W216" i="1"/>
  <c r="V216" i="1"/>
  <c r="T216" i="1"/>
  <c r="S216" i="1"/>
  <c r="R216" i="1"/>
  <c r="P216" i="1"/>
  <c r="O216" i="1"/>
  <c r="N216" i="1"/>
  <c r="X211" i="1"/>
  <c r="W211" i="1"/>
  <c r="V211" i="1"/>
  <c r="T211" i="1"/>
  <c r="S211" i="1"/>
  <c r="R211" i="1"/>
  <c r="P211" i="1"/>
  <c r="O211" i="1"/>
  <c r="N211" i="1"/>
  <c r="X206" i="1"/>
  <c r="W206" i="1"/>
  <c r="V206" i="1"/>
  <c r="T206" i="1"/>
  <c r="S206" i="1"/>
  <c r="R206" i="1"/>
  <c r="P206" i="1"/>
  <c r="O206" i="1"/>
  <c r="N206" i="1"/>
  <c r="M206" i="1" s="1"/>
  <c r="X201" i="1"/>
  <c r="W201" i="1"/>
  <c r="V201" i="1"/>
  <c r="T201" i="1"/>
  <c r="S201" i="1"/>
  <c r="R201" i="1"/>
  <c r="O201" i="1"/>
  <c r="P201" i="1"/>
  <c r="N201" i="1"/>
  <c r="X162" i="1"/>
  <c r="W162" i="1"/>
  <c r="V162" i="1"/>
  <c r="T162" i="1"/>
  <c r="S162" i="1"/>
  <c r="R162" i="1"/>
  <c r="P162" i="1"/>
  <c r="O162" i="1"/>
  <c r="N162" i="1"/>
  <c r="X157" i="1"/>
  <c r="W157" i="1"/>
  <c r="V157" i="1"/>
  <c r="T157" i="1"/>
  <c r="S157" i="1"/>
  <c r="R157" i="1"/>
  <c r="P157" i="1"/>
  <c r="O157" i="1"/>
  <c r="N157" i="1"/>
  <c r="R152" i="1"/>
  <c r="X152" i="1"/>
  <c r="W152" i="1"/>
  <c r="V152" i="1"/>
  <c r="T152" i="1"/>
  <c r="S152" i="1"/>
  <c r="P152" i="1"/>
  <c r="O152" i="1"/>
  <c r="N152" i="1"/>
  <c r="X147" i="1"/>
  <c r="W147" i="1"/>
  <c r="V147" i="1"/>
  <c r="T147" i="1"/>
  <c r="S147" i="1"/>
  <c r="R147" i="1"/>
  <c r="P147" i="1"/>
  <c r="O147" i="1"/>
  <c r="N147" i="1"/>
  <c r="R142" i="1"/>
  <c r="X142" i="1"/>
  <c r="W142" i="1"/>
  <c r="V142" i="1"/>
  <c r="T142" i="1"/>
  <c r="S142" i="1"/>
  <c r="P142" i="1"/>
  <c r="O142" i="1"/>
  <c r="N142" i="1"/>
  <c r="X137" i="1"/>
  <c r="W137" i="1"/>
  <c r="V137" i="1"/>
  <c r="T137" i="1"/>
  <c r="S137" i="1"/>
  <c r="R137" i="1"/>
  <c r="P137" i="1"/>
  <c r="M137" i="1" s="1"/>
  <c r="O137" i="1"/>
  <c r="N132" i="1"/>
  <c r="X132" i="1"/>
  <c r="W132" i="1"/>
  <c r="V132" i="1"/>
  <c r="T132" i="1"/>
  <c r="S132" i="1"/>
  <c r="R132" i="1"/>
  <c r="P132" i="1"/>
  <c r="O132" i="1"/>
  <c r="R127" i="1"/>
  <c r="N127" i="1"/>
  <c r="X127" i="1"/>
  <c r="W127" i="1"/>
  <c r="V127" i="1"/>
  <c r="T127" i="1"/>
  <c r="S127" i="1"/>
  <c r="P127" i="1"/>
  <c r="O127" i="1"/>
  <c r="N117" i="1"/>
  <c r="R117" i="1"/>
  <c r="X122" i="1"/>
  <c r="W122" i="1"/>
  <c r="V122" i="1"/>
  <c r="T122" i="1"/>
  <c r="S122" i="1"/>
  <c r="R122" i="1"/>
  <c r="P122" i="1"/>
  <c r="O122" i="1"/>
  <c r="N122" i="1"/>
  <c r="X117" i="1"/>
  <c r="W117" i="1"/>
  <c r="V117" i="1"/>
  <c r="T117" i="1"/>
  <c r="S117" i="1"/>
  <c r="P117" i="1"/>
  <c r="M117" i="1" s="1"/>
  <c r="O117" i="1"/>
  <c r="X112" i="1"/>
  <c r="W112" i="1"/>
  <c r="V112" i="1"/>
  <c r="T112" i="1"/>
  <c r="S112" i="1"/>
  <c r="R112" i="1"/>
  <c r="P112" i="1"/>
  <c r="O112" i="1"/>
  <c r="N112" i="1"/>
  <c r="X107" i="1"/>
  <c r="W107" i="1"/>
  <c r="V107" i="1"/>
  <c r="T107" i="1"/>
  <c r="S107" i="1"/>
  <c r="R107" i="1"/>
  <c r="P107" i="1"/>
  <c r="O107" i="1"/>
  <c r="N107" i="1"/>
  <c r="X102" i="1"/>
  <c r="W102" i="1"/>
  <c r="V102" i="1"/>
  <c r="T102" i="1"/>
  <c r="S102" i="1"/>
  <c r="R102" i="1"/>
  <c r="P102" i="1"/>
  <c r="O102" i="1"/>
  <c r="N102" i="1"/>
  <c r="X97" i="1"/>
  <c r="W97" i="1"/>
  <c r="V97" i="1"/>
  <c r="T97" i="1"/>
  <c r="S97" i="1"/>
  <c r="R97" i="1"/>
  <c r="Q97" i="1" s="1"/>
  <c r="P97" i="1"/>
  <c r="O97" i="1"/>
  <c r="N97" i="1"/>
  <c r="R92" i="1"/>
  <c r="X92" i="1"/>
  <c r="W92" i="1"/>
  <c r="V92" i="1"/>
  <c r="T92" i="1"/>
  <c r="S92" i="1"/>
  <c r="P92" i="1"/>
  <c r="O92" i="1"/>
  <c r="N92" i="1"/>
  <c r="X87" i="1"/>
  <c r="W87" i="1"/>
  <c r="V87" i="1"/>
  <c r="T87" i="1"/>
  <c r="S87" i="1"/>
  <c r="R87" i="1"/>
  <c r="P87" i="1"/>
  <c r="O87" i="1"/>
  <c r="N87" i="1"/>
  <c r="X82" i="1"/>
  <c r="W82" i="1"/>
  <c r="V82" i="1"/>
  <c r="U82" i="1" s="1"/>
  <c r="T82" i="1"/>
  <c r="S82" i="1"/>
  <c r="P82" i="1"/>
  <c r="O82" i="1"/>
  <c r="X77" i="1"/>
  <c r="W77" i="1"/>
  <c r="V77" i="1"/>
  <c r="T77" i="1"/>
  <c r="S77" i="1"/>
  <c r="R77" i="1"/>
  <c r="P77" i="1"/>
  <c r="O77" i="1"/>
  <c r="N77" i="1"/>
  <c r="X72" i="1"/>
  <c r="W72" i="1"/>
  <c r="V72" i="1"/>
  <c r="T72" i="1"/>
  <c r="S72" i="1"/>
  <c r="R72" i="1"/>
  <c r="P72" i="1"/>
  <c r="O72" i="1"/>
  <c r="N72" i="1"/>
  <c r="X67" i="1"/>
  <c r="W67" i="1"/>
  <c r="V67" i="1"/>
  <c r="T67" i="1"/>
  <c r="S67" i="1"/>
  <c r="R67" i="1"/>
  <c r="P67" i="1"/>
  <c r="O67" i="1"/>
  <c r="N67" i="1"/>
  <c r="X58" i="1"/>
  <c r="W58" i="1"/>
  <c r="V58" i="1"/>
  <c r="T58" i="1"/>
  <c r="S58" i="1"/>
  <c r="R58" i="1"/>
  <c r="P58" i="1"/>
  <c r="O58" i="1"/>
  <c r="N58" i="1"/>
  <c r="N53" i="1"/>
  <c r="X53" i="1"/>
  <c r="W53" i="1"/>
  <c r="V53" i="1"/>
  <c r="T53" i="1"/>
  <c r="S53" i="1"/>
  <c r="R53" i="1"/>
  <c r="P53" i="1"/>
  <c r="O53" i="1"/>
  <c r="X48" i="1"/>
  <c r="W48" i="1"/>
  <c r="V48" i="1"/>
  <c r="T48" i="1"/>
  <c r="S48" i="1"/>
  <c r="R48" i="1"/>
  <c r="P48" i="1"/>
  <c r="O48" i="1"/>
  <c r="N48" i="1"/>
  <c r="R43" i="1"/>
  <c r="X43" i="1"/>
  <c r="W43" i="1"/>
  <c r="V43" i="1"/>
  <c r="T43" i="1"/>
  <c r="S43" i="1"/>
  <c r="R38" i="1"/>
  <c r="N43" i="1"/>
  <c r="O43" i="1"/>
  <c r="P43" i="1"/>
  <c r="X38" i="1"/>
  <c r="V38" i="1"/>
  <c r="T38" i="1"/>
  <c r="P38" i="1"/>
  <c r="M38" i="1" s="1"/>
  <c r="U102" i="1" l="1"/>
  <c r="M122" i="1"/>
  <c r="U152" i="1"/>
  <c r="O232" i="1"/>
  <c r="M201" i="1"/>
  <c r="Q77" i="1"/>
  <c r="Q43" i="1"/>
  <c r="M92" i="1"/>
  <c r="M157" i="1"/>
  <c r="Q162" i="1"/>
  <c r="Q237" i="1"/>
  <c r="U72" i="1"/>
  <c r="Q211" i="1"/>
  <c r="Q48" i="1"/>
  <c r="Q53" i="1"/>
  <c r="Q58" i="1"/>
  <c r="M67" i="1"/>
  <c r="U127" i="1"/>
  <c r="U211" i="1"/>
  <c r="Q244" i="1"/>
  <c r="M112" i="1"/>
  <c r="Q152" i="1"/>
  <c r="Q142" i="1"/>
  <c r="Q127" i="1"/>
  <c r="T232" i="1"/>
  <c r="M77" i="1"/>
  <c r="Q82" i="1"/>
  <c r="U87" i="1"/>
  <c r="U92" i="1"/>
  <c r="M97" i="1"/>
  <c r="Q102" i="1"/>
  <c r="U107" i="1"/>
  <c r="M132" i="1"/>
  <c r="U132" i="1"/>
  <c r="Q137" i="1"/>
  <c r="U142" i="1"/>
  <c r="M147" i="1"/>
  <c r="U147" i="1"/>
  <c r="M162" i="1"/>
  <c r="M211" i="1"/>
  <c r="U216" i="1"/>
  <c r="Q266" i="1"/>
  <c r="U48" i="1"/>
  <c r="U53" i="1"/>
  <c r="M58" i="1"/>
  <c r="Q67" i="1"/>
  <c r="M72" i="1"/>
  <c r="M127" i="1"/>
  <c r="Q132" i="1"/>
  <c r="M266" i="1"/>
  <c r="Q92" i="1"/>
  <c r="U237" i="1"/>
  <c r="V244" i="1"/>
  <c r="U244" i="1" s="1"/>
  <c r="U201" i="1"/>
  <c r="V232" i="1"/>
  <c r="M43" i="1"/>
  <c r="M48" i="1"/>
  <c r="Q72" i="1"/>
  <c r="M82" i="1"/>
  <c r="Q87" i="1"/>
  <c r="M102" i="1"/>
  <c r="Q107" i="1"/>
  <c r="U112" i="1"/>
  <c r="U122" i="1"/>
  <c r="M142" i="1"/>
  <c r="M152" i="1"/>
  <c r="U157" i="1"/>
  <c r="N232" i="1"/>
  <c r="Q201" i="1"/>
  <c r="R232" i="1"/>
  <c r="Q232" i="1" s="1"/>
  <c r="W232" i="1"/>
  <c r="U206" i="1"/>
  <c r="Q216" i="1"/>
  <c r="U38" i="1"/>
  <c r="M53" i="1"/>
  <c r="U77" i="1"/>
  <c r="M87" i="1"/>
  <c r="U97" i="1"/>
  <c r="M107" i="1"/>
  <c r="Q112" i="1"/>
  <c r="Q122" i="1"/>
  <c r="U137" i="1"/>
  <c r="Q147" i="1"/>
  <c r="Q157" i="1"/>
  <c r="U162" i="1"/>
  <c r="P232" i="1"/>
  <c r="S232" i="1"/>
  <c r="X232" i="1"/>
  <c r="Q206" i="1"/>
  <c r="M216" i="1"/>
  <c r="M237" i="1"/>
  <c r="U266" i="1"/>
  <c r="U117" i="1"/>
  <c r="Q117" i="1"/>
  <c r="U43" i="1"/>
  <c r="U67" i="1"/>
  <c r="U58" i="1"/>
  <c r="Q38" i="1"/>
  <c r="X16" i="1"/>
  <c r="W16" i="1"/>
  <c r="V16" i="1"/>
  <c r="T16" i="1"/>
  <c r="S16" i="1"/>
  <c r="R16" i="1"/>
  <c r="X22" i="1"/>
  <c r="V22" i="1"/>
  <c r="U22" i="1" s="1"/>
  <c r="T22" i="1"/>
  <c r="Q22" i="1"/>
  <c r="X27" i="1"/>
  <c r="V27" i="1"/>
  <c r="T27" i="1"/>
  <c r="R27" i="1"/>
  <c r="X32" i="1"/>
  <c r="V32" i="1"/>
  <c r="T32" i="1"/>
  <c r="R32" i="1"/>
  <c r="N32" i="1"/>
  <c r="P32" i="1"/>
  <c r="N27" i="1"/>
  <c r="P27" i="1"/>
  <c r="N22" i="1"/>
  <c r="M22" i="1" s="1"/>
  <c r="P22" i="1"/>
  <c r="P16" i="1"/>
  <c r="N16" i="1"/>
  <c r="M16" i="1" s="1"/>
  <c r="N193" i="1" l="1"/>
  <c r="M27" i="1"/>
  <c r="U32" i="1"/>
  <c r="U27" i="1"/>
  <c r="Q16" i="1"/>
  <c r="Q32" i="1"/>
  <c r="Q27" i="1"/>
  <c r="U16" i="1"/>
  <c r="M232" i="1"/>
  <c r="P193" i="1"/>
  <c r="M32" i="1"/>
  <c r="U232" i="1"/>
  <c r="O190" i="1"/>
  <c r="N190" i="1"/>
  <c r="M190" i="1" s="1"/>
  <c r="O187" i="1"/>
  <c r="J190" i="1"/>
  <c r="I190" i="1"/>
  <c r="J187" i="1"/>
  <c r="I187" i="1"/>
  <c r="M193" i="1" l="1"/>
  <c r="O193" i="1"/>
  <c r="R347" i="1" l="1"/>
  <c r="Q344" i="1"/>
  <c r="S343" i="1"/>
  <c r="T343" i="1"/>
  <c r="J339" i="1"/>
  <c r="K339" i="1"/>
  <c r="L339" i="1"/>
  <c r="K343" i="1"/>
  <c r="L343" i="1"/>
  <c r="J343" i="1"/>
  <c r="O350" i="1"/>
  <c r="P350" i="1"/>
  <c r="N350" i="1"/>
  <c r="X316" i="1"/>
  <c r="W316" i="1"/>
  <c r="V316" i="1"/>
  <c r="T316" i="1"/>
  <c r="S316" i="1"/>
  <c r="R316" i="1"/>
  <c r="P316" i="1"/>
  <c r="O316" i="1"/>
  <c r="N316" i="1"/>
  <c r="L316" i="1"/>
  <c r="K316" i="1"/>
  <c r="J316" i="1"/>
  <c r="K351" i="1"/>
  <c r="L351" i="1"/>
  <c r="K352" i="1"/>
  <c r="L352" i="1"/>
  <c r="J352" i="1"/>
  <c r="J351" i="1"/>
  <c r="M350" i="1" l="1"/>
  <c r="I351" i="1"/>
  <c r="Q339" i="1"/>
  <c r="I352" i="1"/>
  <c r="U316" i="1"/>
  <c r="Q316" i="1"/>
  <c r="U339" i="1"/>
  <c r="M316" i="1"/>
  <c r="I316" i="1"/>
  <c r="Q309" i="1"/>
  <c r="T309" i="1"/>
  <c r="Q286" i="1"/>
  <c r="L330" i="1" l="1"/>
  <c r="I330" i="1"/>
  <c r="P346" i="1" l="1"/>
  <c r="V343" i="1"/>
  <c r="W343" i="1"/>
  <c r="X343" i="1"/>
  <c r="R343" i="1"/>
  <c r="P309" i="1"/>
  <c r="M309" i="1"/>
  <c r="V184" i="1"/>
  <c r="U184" i="1"/>
  <c r="R184" i="1"/>
  <c r="Q184" i="1"/>
  <c r="P280" i="1"/>
  <c r="M280" i="1"/>
  <c r="P288" i="1" l="1"/>
  <c r="O288" i="1"/>
  <c r="N288" i="1"/>
  <c r="M288" i="1" l="1"/>
  <c r="L353" i="1" l="1"/>
  <c r="K353" i="1"/>
  <c r="J353" i="1"/>
  <c r="L349" i="1"/>
  <c r="K349" i="1"/>
  <c r="J349" i="1"/>
  <c r="L348" i="1"/>
  <c r="K348" i="1"/>
  <c r="J348" i="1"/>
  <c r="L347" i="1"/>
  <c r="K347" i="1"/>
  <c r="J347" i="1"/>
  <c r="L346" i="1"/>
  <c r="K346" i="1"/>
  <c r="J346" i="1"/>
  <c r="L345" i="1"/>
  <c r="K345" i="1"/>
  <c r="J345" i="1"/>
  <c r="L344" i="1"/>
  <c r="K344" i="1"/>
  <c r="J344" i="1"/>
  <c r="I343" i="1"/>
  <c r="L342" i="1"/>
  <c r="I342" i="1" s="1"/>
  <c r="K342" i="1"/>
  <c r="L341" i="1"/>
  <c r="K341" i="1"/>
  <c r="J341" i="1"/>
  <c r="L340" i="1"/>
  <c r="I340" i="1" s="1"/>
  <c r="K340" i="1"/>
  <c r="L332" i="1"/>
  <c r="K332" i="1"/>
  <c r="J332" i="1"/>
  <c r="L327" i="1"/>
  <c r="K327" i="1"/>
  <c r="J327" i="1"/>
  <c r="K325" i="1"/>
  <c r="I325" i="1"/>
  <c r="L321" i="1"/>
  <c r="K321" i="1"/>
  <c r="J321" i="1"/>
  <c r="L319" i="1"/>
  <c r="K319" i="1"/>
  <c r="J319" i="1"/>
  <c r="L314" i="1"/>
  <c r="K314" i="1"/>
  <c r="J314" i="1"/>
  <c r="I312" i="1"/>
  <c r="L311" i="1"/>
  <c r="K311" i="1"/>
  <c r="J311" i="1"/>
  <c r="L307" i="1"/>
  <c r="K307" i="1"/>
  <c r="J307" i="1"/>
  <c r="L305" i="1"/>
  <c r="K305" i="1"/>
  <c r="J305" i="1"/>
  <c r="L301" i="1"/>
  <c r="K301" i="1"/>
  <c r="J301" i="1"/>
  <c r="I300" i="1"/>
  <c r="L299" i="1"/>
  <c r="K299" i="1"/>
  <c r="J299" i="1"/>
  <c r="L296" i="1"/>
  <c r="K296" i="1"/>
  <c r="J296" i="1"/>
  <c r="L294" i="1"/>
  <c r="K294" i="1"/>
  <c r="J294" i="1"/>
  <c r="L292" i="1"/>
  <c r="K292" i="1"/>
  <c r="J292" i="1"/>
  <c r="L290" i="1"/>
  <c r="K290" i="1"/>
  <c r="J290" i="1"/>
  <c r="L288" i="1"/>
  <c r="K288" i="1"/>
  <c r="J288" i="1"/>
  <c r="L286" i="1"/>
  <c r="K286" i="1"/>
  <c r="J286" i="1"/>
  <c r="I285" i="1"/>
  <c r="I283" i="1"/>
  <c r="L277" i="1"/>
  <c r="K277" i="1"/>
  <c r="K281" i="1" s="1"/>
  <c r="J277" i="1"/>
  <c r="J281" i="1" s="1"/>
  <c r="L266" i="1"/>
  <c r="K266" i="1"/>
  <c r="J266" i="1"/>
  <c r="I266" i="1"/>
  <c r="L262" i="1"/>
  <c r="K262" i="1"/>
  <c r="J262" i="1"/>
  <c r="L256" i="1"/>
  <c r="K256" i="1"/>
  <c r="J256" i="1"/>
  <c r="L254" i="1"/>
  <c r="K254" i="1"/>
  <c r="J254" i="1"/>
  <c r="L250" i="1"/>
  <c r="L251" i="1" s="1"/>
  <c r="K251" i="1"/>
  <c r="J250" i="1"/>
  <c r="J251" i="1" s="1"/>
  <c r="K271" i="1" l="1"/>
  <c r="K272" i="1" s="1"/>
  <c r="J271" i="1"/>
  <c r="J272" i="1" s="1"/>
  <c r="I348" i="1"/>
  <c r="J354" i="1"/>
  <c r="L336" i="1"/>
  <c r="J336" i="1"/>
  <c r="J337" i="1" s="1"/>
  <c r="K336" i="1"/>
  <c r="K337" i="1" s="1"/>
  <c r="L354" i="1"/>
  <c r="L271" i="1"/>
  <c r="L272" i="1" s="1"/>
  <c r="I353" i="1"/>
  <c r="I345" i="1"/>
  <c r="K354" i="1"/>
  <c r="I346" i="1"/>
  <c r="I349" i="1"/>
  <c r="I347" i="1"/>
  <c r="I344" i="1"/>
  <c r="I256" i="1"/>
  <c r="I327" i="1"/>
  <c r="I341" i="1"/>
  <c r="I339" i="1"/>
  <c r="I292" i="1"/>
  <c r="L257" i="1"/>
  <c r="L258" i="1" s="1"/>
  <c r="K257" i="1"/>
  <c r="K258" i="1" s="1"/>
  <c r="J257" i="1"/>
  <c r="I250" i="1"/>
  <c r="I251" i="1" s="1"/>
  <c r="I254" i="1"/>
  <c r="I277" i="1"/>
  <c r="I288" i="1"/>
  <c r="L281" i="1" s="1"/>
  <c r="I296" i="1"/>
  <c r="I305" i="1"/>
  <c r="I286" i="1"/>
  <c r="I294" i="1"/>
  <c r="I314" i="1"/>
  <c r="I301" i="1"/>
  <c r="I311" i="1"/>
  <c r="I321" i="1"/>
  <c r="I332" i="1"/>
  <c r="I290" i="1"/>
  <c r="I299" i="1"/>
  <c r="I319" i="1"/>
  <c r="I307" i="1"/>
  <c r="I262" i="1"/>
  <c r="J184" i="1"/>
  <c r="J193" i="1" s="1"/>
  <c r="I184" i="1"/>
  <c r="I354" i="1" l="1"/>
  <c r="K338" i="1"/>
  <c r="I193" i="1"/>
  <c r="J258" i="1"/>
  <c r="I258" i="1" s="1"/>
  <c r="I271" i="1"/>
  <c r="I336" i="1"/>
  <c r="I272" i="1"/>
  <c r="L337" i="1"/>
  <c r="I337" i="1" s="1"/>
  <c r="I281" i="1"/>
  <c r="I257" i="1"/>
  <c r="N184" i="1"/>
  <c r="M184" i="1"/>
  <c r="L338" i="1" l="1"/>
  <c r="J338" i="1"/>
  <c r="X332" i="1"/>
  <c r="W332" i="1"/>
  <c r="V332" i="1"/>
  <c r="P332" i="1"/>
  <c r="O332" i="1"/>
  <c r="N332" i="1"/>
  <c r="U331" i="1"/>
  <c r="I338" i="1" l="1"/>
  <c r="M332" i="1"/>
  <c r="U332" i="1"/>
  <c r="P325" i="1" l="1"/>
  <c r="M325" i="1"/>
  <c r="O319" i="1" l="1"/>
  <c r="P319" i="1"/>
  <c r="N319" i="1"/>
  <c r="M319" i="1" l="1"/>
  <c r="M343" i="1"/>
  <c r="V345" i="1"/>
  <c r="W345" i="1"/>
  <c r="X345" i="1"/>
  <c r="W182" i="1"/>
  <c r="W193" i="1" s="1"/>
  <c r="X182" i="1"/>
  <c r="X193" i="1" s="1"/>
  <c r="V182" i="1"/>
  <c r="V193" i="1" s="1"/>
  <c r="U193" i="1" l="1"/>
  <c r="U182" i="1"/>
  <c r="U345" i="1"/>
  <c r="T182" i="1"/>
  <c r="Q182" i="1"/>
  <c r="R346" i="1"/>
  <c r="X353" i="1"/>
  <c r="W353" i="1"/>
  <c r="V353" i="1"/>
  <c r="T353" i="1"/>
  <c r="S353" i="1"/>
  <c r="R353" i="1"/>
  <c r="X349" i="1"/>
  <c r="W349" i="1"/>
  <c r="V349" i="1"/>
  <c r="T349" i="1"/>
  <c r="S349" i="1"/>
  <c r="R349" i="1"/>
  <c r="W348" i="1"/>
  <c r="V348" i="1"/>
  <c r="T348" i="1"/>
  <c r="S348" i="1"/>
  <c r="R348" i="1"/>
  <c r="W347" i="1"/>
  <c r="V347" i="1"/>
  <c r="T347" i="1"/>
  <c r="S347" i="1"/>
  <c r="W346" i="1"/>
  <c r="V346" i="1"/>
  <c r="T346" i="1"/>
  <c r="S346" i="1"/>
  <c r="X342" i="1"/>
  <c r="U342" i="1" s="1"/>
  <c r="W342" i="1"/>
  <c r="T342" i="1"/>
  <c r="Q342" i="1" s="1"/>
  <c r="S342" i="1"/>
  <c r="W341" i="1"/>
  <c r="V341" i="1"/>
  <c r="X340" i="1"/>
  <c r="U340" i="1" s="1"/>
  <c r="W340" i="1"/>
  <c r="T340" i="1"/>
  <c r="S340" i="1"/>
  <c r="R296" i="1"/>
  <c r="R294" i="1"/>
  <c r="R262" i="1"/>
  <c r="R354" i="1" l="1"/>
  <c r="Q340" i="1"/>
  <c r="T354" i="1"/>
  <c r="T193" i="1"/>
  <c r="R271" i="1"/>
  <c r="R272" i="1" s="1"/>
  <c r="U348" i="1"/>
  <c r="Q347" i="1"/>
  <c r="U347" i="1"/>
  <c r="U341" i="1"/>
  <c r="Q346" i="1"/>
  <c r="U349" i="1"/>
  <c r="U343" i="1"/>
  <c r="U346" i="1"/>
  <c r="Q349" i="1"/>
  <c r="Q348" i="1"/>
  <c r="Q353" i="1"/>
  <c r="Q343" i="1"/>
  <c r="U353" i="1"/>
  <c r="R182" i="1"/>
  <c r="S182" i="1"/>
  <c r="S193" i="1" s="1"/>
  <c r="R193" i="1"/>
  <c r="Q193" i="1" l="1"/>
  <c r="N349" i="1"/>
  <c r="X354" i="1" l="1"/>
  <c r="W354" i="1"/>
  <c r="V354" i="1"/>
  <c r="S354" i="1"/>
  <c r="O353" i="1"/>
  <c r="P353" i="1"/>
  <c r="N353" i="1"/>
  <c r="M353" i="1" l="1"/>
  <c r="U354" i="1"/>
  <c r="O349" i="1" l="1"/>
  <c r="M344" i="1" l="1"/>
  <c r="Q354" i="1"/>
  <c r="P349" i="1" l="1"/>
  <c r="M349" i="1" s="1"/>
  <c r="X286" i="1" l="1"/>
  <c r="W286" i="1"/>
  <c r="V286" i="1"/>
  <c r="T286" i="1"/>
  <c r="S286" i="1"/>
  <c r="R286" i="1"/>
  <c r="O286" i="1"/>
  <c r="N286" i="1"/>
  <c r="M286" i="1" s="1"/>
  <c r="P347" i="1" l="1"/>
  <c r="M347" i="1" s="1"/>
  <c r="P342" i="1"/>
  <c r="M342" i="1" s="1"/>
  <c r="O342" i="1"/>
  <c r="M346" i="1" l="1"/>
  <c r="X299" i="1" l="1"/>
  <c r="W299" i="1"/>
  <c r="V299" i="1"/>
  <c r="T299" i="1"/>
  <c r="S299" i="1"/>
  <c r="R299" i="1"/>
  <c r="P299" i="1"/>
  <c r="O299" i="1"/>
  <c r="N299" i="1"/>
  <c r="U298" i="1"/>
  <c r="O340" i="1"/>
  <c r="O354" i="1" s="1"/>
  <c r="U299" i="1" l="1"/>
  <c r="Q299" i="1"/>
  <c r="M299" i="1"/>
  <c r="X305" i="1"/>
  <c r="W305" i="1"/>
  <c r="V305" i="1"/>
  <c r="T305" i="1"/>
  <c r="S305" i="1"/>
  <c r="R305" i="1"/>
  <c r="P305" i="1"/>
  <c r="O305" i="1"/>
  <c r="N305" i="1"/>
  <c r="P314" i="1" l="1"/>
  <c r="Q325" i="1"/>
  <c r="T325" i="1"/>
  <c r="N262" i="1"/>
  <c r="N271" i="1" s="1"/>
  <c r="N272" i="1" s="1"/>
  <c r="O262" i="1"/>
  <c r="P262" i="1"/>
  <c r="S262" i="1"/>
  <c r="S271" i="1" s="1"/>
  <c r="S272" i="1" s="1"/>
  <c r="T262" i="1"/>
  <c r="T271" i="1" s="1"/>
  <c r="V262" i="1"/>
  <c r="V271" i="1" s="1"/>
  <c r="W262" i="1"/>
  <c r="W271" i="1" s="1"/>
  <c r="W272" i="1" s="1"/>
  <c r="X262" i="1"/>
  <c r="X271" i="1" s="1"/>
  <c r="X272" i="1" s="1"/>
  <c r="P327" i="1"/>
  <c r="O327" i="1"/>
  <c r="N327" i="1"/>
  <c r="O325" i="1"/>
  <c r="P321" i="1"/>
  <c r="O321" i="1"/>
  <c r="N321" i="1"/>
  <c r="O314" i="1"/>
  <c r="N314" i="1"/>
  <c r="M312" i="1"/>
  <c r="P311" i="1"/>
  <c r="O311" i="1"/>
  <c r="N311" i="1"/>
  <c r="P307" i="1"/>
  <c r="O307" i="1"/>
  <c r="N307" i="1"/>
  <c r="P301" i="1"/>
  <c r="O301" i="1"/>
  <c r="N301" i="1"/>
  <c r="M300" i="1"/>
  <c r="P296" i="1"/>
  <c r="O296" i="1"/>
  <c r="N296" i="1"/>
  <c r="P294" i="1"/>
  <c r="O294" i="1"/>
  <c r="N294" i="1"/>
  <c r="P292" i="1"/>
  <c r="O292" i="1"/>
  <c r="N292" i="1"/>
  <c r="P290" i="1"/>
  <c r="O290" i="1"/>
  <c r="N290" i="1"/>
  <c r="P277" i="1"/>
  <c r="P281" i="1" s="1"/>
  <c r="O277" i="1"/>
  <c r="O281" i="1" s="1"/>
  <c r="N277" i="1"/>
  <c r="N281" i="1" s="1"/>
  <c r="P256" i="1"/>
  <c r="O256" i="1"/>
  <c r="N256" i="1"/>
  <c r="P254" i="1"/>
  <c r="O254" i="1"/>
  <c r="N254" i="1"/>
  <c r="N257" i="1" s="1"/>
  <c r="P251" i="1"/>
  <c r="O251" i="1"/>
  <c r="O336" i="1" l="1"/>
  <c r="N336" i="1"/>
  <c r="N337" i="1" s="1"/>
  <c r="P336" i="1"/>
  <c r="P337" i="1" s="1"/>
  <c r="O257" i="1"/>
  <c r="O258" i="1" s="1"/>
  <c r="P257" i="1"/>
  <c r="O337" i="1"/>
  <c r="P271" i="1"/>
  <c r="P272" i="1" s="1"/>
  <c r="M272" i="1" s="1"/>
  <c r="P258" i="1"/>
  <c r="O271" i="1"/>
  <c r="O272" i="1" s="1"/>
  <c r="T272" i="1"/>
  <c r="Q272" i="1" s="1"/>
  <c r="Q271" i="1"/>
  <c r="V272" i="1"/>
  <c r="U271" i="1"/>
  <c r="M321" i="1"/>
  <c r="M290" i="1"/>
  <c r="M292" i="1"/>
  <c r="M327" i="1"/>
  <c r="M254" i="1"/>
  <c r="M251" i="1"/>
  <c r="M256" i="1"/>
  <c r="M296" i="1"/>
  <c r="M301" i="1"/>
  <c r="M307" i="1"/>
  <c r="M311" i="1"/>
  <c r="M314" i="1"/>
  <c r="M294" i="1"/>
  <c r="M305" i="1"/>
  <c r="M277" i="1"/>
  <c r="Q262" i="1"/>
  <c r="U262" i="1"/>
  <c r="M262" i="1"/>
  <c r="N251" i="1"/>
  <c r="X327" i="1"/>
  <c r="W327" i="1"/>
  <c r="V327" i="1"/>
  <c r="T327" i="1"/>
  <c r="S327" i="1"/>
  <c r="R327" i="1"/>
  <c r="U326" i="1"/>
  <c r="M271" i="1" l="1"/>
  <c r="P338" i="1"/>
  <c r="O338" i="1"/>
  <c r="U272" i="1"/>
  <c r="M336" i="1"/>
  <c r="M244" i="1"/>
  <c r="U327" i="1"/>
  <c r="M281" i="1"/>
  <c r="Q327" i="1"/>
  <c r="M257" i="1"/>
  <c r="M337" i="1" l="1"/>
  <c r="X325" i="1" l="1"/>
  <c r="W325" i="1"/>
  <c r="V325" i="1"/>
  <c r="S325" i="1"/>
  <c r="R325" i="1"/>
  <c r="U313" i="1" l="1"/>
  <c r="T277" i="1"/>
  <c r="S277" i="1"/>
  <c r="S281" i="1" s="1"/>
  <c r="R277" i="1"/>
  <c r="R281" i="1" s="1"/>
  <c r="Q281" i="1" s="1"/>
  <c r="X319" i="1"/>
  <c r="W319" i="1"/>
  <c r="V319" i="1"/>
  <c r="T319" i="1"/>
  <c r="S319" i="1"/>
  <c r="R319" i="1"/>
  <c r="X321" i="1"/>
  <c r="W321" i="1"/>
  <c r="V321" i="1"/>
  <c r="T321" i="1"/>
  <c r="S321" i="1"/>
  <c r="R321" i="1"/>
  <c r="U321" i="1" l="1"/>
  <c r="U319" i="1"/>
  <c r="Q319" i="1"/>
  <c r="Q277" i="1"/>
  <c r="Q321" i="1"/>
  <c r="X314" i="1" l="1"/>
  <c r="W314" i="1"/>
  <c r="V314" i="1"/>
  <c r="S314" i="1"/>
  <c r="R314" i="1"/>
  <c r="U312" i="1"/>
  <c r="Q312" i="1"/>
  <c r="X277" i="1"/>
  <c r="X281" i="1" s="1"/>
  <c r="W277" i="1"/>
  <c r="W281" i="1" s="1"/>
  <c r="V277" i="1"/>
  <c r="V281" i="1" s="1"/>
  <c r="U275" i="1"/>
  <c r="Q275" i="1"/>
  <c r="Q314" i="1" l="1"/>
  <c r="U314" i="1"/>
  <c r="U277" i="1"/>
  <c r="T311" i="1" l="1"/>
  <c r="S311" i="1"/>
  <c r="R311" i="1"/>
  <c r="T307" i="1"/>
  <c r="S307" i="1"/>
  <c r="R307" i="1"/>
  <c r="T301" i="1"/>
  <c r="S301" i="1"/>
  <c r="R301" i="1"/>
  <c r="T296" i="1"/>
  <c r="S296" i="1"/>
  <c r="T294" i="1"/>
  <c r="Q294" i="1" s="1"/>
  <c r="S294" i="1"/>
  <c r="T292" i="1"/>
  <c r="S292" i="1"/>
  <c r="R292" i="1"/>
  <c r="T290" i="1"/>
  <c r="S290" i="1"/>
  <c r="R290" i="1"/>
  <c r="T288" i="1"/>
  <c r="S288" i="1"/>
  <c r="R288" i="1"/>
  <c r="T256" i="1"/>
  <c r="S256" i="1"/>
  <c r="R256" i="1"/>
  <c r="T254" i="1"/>
  <c r="S254" i="1"/>
  <c r="R254" i="1"/>
  <c r="T250" i="1"/>
  <c r="S251" i="1"/>
  <c r="P348" i="1"/>
  <c r="P354" i="1" s="1"/>
  <c r="N348" i="1"/>
  <c r="N354" i="1" s="1"/>
  <c r="S336" i="1" l="1"/>
  <c r="S337" i="1" s="1"/>
  <c r="T336" i="1"/>
  <c r="T337" i="1" s="1"/>
  <c r="M354" i="1"/>
  <c r="R336" i="1"/>
  <c r="T251" i="1"/>
  <c r="Q251" i="1"/>
  <c r="Q254" i="1"/>
  <c r="Q307" i="1"/>
  <c r="Q301" i="1"/>
  <c r="Q311" i="1"/>
  <c r="Q256" i="1"/>
  <c r="Q288" i="1"/>
  <c r="Q290" i="1"/>
  <c r="Q292" i="1"/>
  <c r="Q305" i="1"/>
  <c r="M348" i="1"/>
  <c r="Q296" i="1"/>
  <c r="S257" i="1"/>
  <c r="S258" i="1" s="1"/>
  <c r="S338" i="1" s="1"/>
  <c r="R257" i="1"/>
  <c r="T257" i="1"/>
  <c r="R251" i="1"/>
  <c r="T258" i="1" l="1"/>
  <c r="T338" i="1" s="1"/>
  <c r="Q336" i="1"/>
  <c r="R337" i="1"/>
  <c r="Q337" i="1" s="1"/>
  <c r="R258" i="1"/>
  <c r="Q257" i="1"/>
  <c r="Q258" i="1" l="1"/>
  <c r="R338" i="1"/>
  <c r="Q338" i="1" s="1"/>
  <c r="O356" i="1"/>
  <c r="P356" i="1" l="1"/>
  <c r="X311" i="1"/>
  <c r="W311" i="1"/>
  <c r="V311" i="1"/>
  <c r="X254" i="1"/>
  <c r="X256" i="1"/>
  <c r="X250" i="1"/>
  <c r="X307" i="1"/>
  <c r="X301" i="1"/>
  <c r="X296" i="1"/>
  <c r="X294" i="1"/>
  <c r="X292" i="1"/>
  <c r="X290" i="1"/>
  <c r="X288" i="1"/>
  <c r="W254" i="1"/>
  <c r="W256" i="1"/>
  <c r="W251" i="1"/>
  <c r="W307" i="1"/>
  <c r="W301" i="1"/>
  <c r="W296" i="1"/>
  <c r="W294" i="1"/>
  <c r="W292" i="1"/>
  <c r="W290" i="1"/>
  <c r="W288" i="1"/>
  <c r="V254" i="1"/>
  <c r="V256" i="1"/>
  <c r="V251" i="1"/>
  <c r="V307" i="1"/>
  <c r="V301" i="1"/>
  <c r="V296" i="1"/>
  <c r="V294" i="1"/>
  <c r="V292" i="1"/>
  <c r="V290" i="1"/>
  <c r="V288" i="1"/>
  <c r="U287" i="1"/>
  <c r="U289" i="1"/>
  <c r="U297" i="1"/>
  <c r="U300" i="1"/>
  <c r="U302" i="1"/>
  <c r="W336" i="1" l="1"/>
  <c r="W337" i="1" s="1"/>
  <c r="V336" i="1"/>
  <c r="X336" i="1"/>
  <c r="X337" i="1" s="1"/>
  <c r="U294" i="1"/>
  <c r="U305" i="1"/>
  <c r="U254" i="1"/>
  <c r="U296" i="1"/>
  <c r="U288" i="1"/>
  <c r="U307" i="1"/>
  <c r="U301" i="1"/>
  <c r="U290" i="1"/>
  <c r="U311" i="1"/>
  <c r="W257" i="1"/>
  <c r="W258" i="1" s="1"/>
  <c r="W338" i="1" s="1"/>
  <c r="U286" i="1"/>
  <c r="U256" i="1"/>
  <c r="V257" i="1"/>
  <c r="V258" i="1" s="1"/>
  <c r="U292" i="1"/>
  <c r="X257" i="1"/>
  <c r="U251" i="1"/>
  <c r="X251" i="1"/>
  <c r="X258" i="1" l="1"/>
  <c r="X338" i="1" s="1"/>
  <c r="U336" i="1"/>
  <c r="V337" i="1"/>
  <c r="U337" i="1" s="1"/>
  <c r="U257" i="1"/>
  <c r="L356" i="1"/>
  <c r="K356" i="1"/>
  <c r="S356" i="1"/>
  <c r="V338" i="1" l="1"/>
  <c r="U338" i="1" s="1"/>
  <c r="U258" i="1"/>
  <c r="W356" i="1"/>
  <c r="X356" i="1"/>
  <c r="J356" i="1"/>
  <c r="V356" i="1" l="1"/>
  <c r="U356" i="1"/>
  <c r="I356" i="1"/>
  <c r="T356" i="1"/>
  <c r="R356" i="1" l="1"/>
  <c r="Q356" i="1"/>
  <c r="N258" i="1" l="1"/>
  <c r="M258" i="1" l="1"/>
  <c r="N338" i="1"/>
  <c r="N356" i="1" l="1"/>
  <c r="M338" i="1"/>
  <c r="M356" i="1" s="1"/>
</calcChain>
</file>

<file path=xl/sharedStrings.xml><?xml version="1.0" encoding="utf-8"?>
<sst xmlns="http://schemas.openxmlformats.org/spreadsheetml/2006/main" count="709" uniqueCount="298">
  <si>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</si>
  <si>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</si>
  <si>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</si>
  <si>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</si>
  <si>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</si>
  <si>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</si>
  <si>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</si>
  <si>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</si>
  <si>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iš viso</t>
  </si>
  <si>
    <t>iš jų</t>
  </si>
  <si>
    <t>išlaidoms</t>
  </si>
  <si>
    <t>turtui įsigyti</t>
  </si>
  <si>
    <t xml:space="preserve">iš jų darbo užmokesčiui                    </t>
  </si>
  <si>
    <t>1. Žinių visuomenės plėtros programa</t>
  </si>
  <si>
    <t>Užtikrinti ugdymo programų įgyvendinimą, jų įvairovę</t>
  </si>
  <si>
    <t>Įgyvendinti bendruosius ugdymo planus, užtikrinti tinkamą ugdymo (si) aplinką rajono formaliojo švietimo įstaigose</t>
  </si>
  <si>
    <t xml:space="preserve">Bendrųjų ugdymo planų, ikimokyklinio ir priešmokyklinio ugdymo programos įgyvendinimas  bei tinkamos ugdymo aplinkos užtikrinimas Gargždų „Minijos“ progimnazijoje </t>
  </si>
  <si>
    <t>15.1</t>
  </si>
  <si>
    <t>09.02.01.01.</t>
  </si>
  <si>
    <t>1.1.1.7.</t>
  </si>
  <si>
    <t>MK</t>
  </si>
  <si>
    <t>SB</t>
  </si>
  <si>
    <t>S</t>
  </si>
  <si>
    <t>Iš viso priemonei:</t>
  </si>
  <si>
    <t xml:space="preserve">Bendrųjų ugdymo planų   įgyvendinimas  bei tinkamos ugdymo aplinkos užtikrinimas Gargždų „Kranto“ pagrindinėje mokykloje </t>
  </si>
  <si>
    <t>15.2</t>
  </si>
  <si>
    <t>1.1.1.8.</t>
  </si>
  <si>
    <t>15.6</t>
  </si>
  <si>
    <t>09.02.02.01.</t>
  </si>
  <si>
    <t>1.1.1.9.</t>
  </si>
  <si>
    <t>15.3</t>
  </si>
  <si>
    <t>1.1.1.10.</t>
  </si>
  <si>
    <t>Bendrųjų ugdymo planų, ikimokyklinio ir priešmokyklinio ugdymo programos įgyvendinimas  bei tinkamos ugdymo aplinkos užtikrinimas Priekulės I.Simonaitytės gimnazijoje</t>
  </si>
  <si>
    <t>15.4</t>
  </si>
  <si>
    <t>1.1.1.11.</t>
  </si>
  <si>
    <t>Bendrųjų ugdymo planų, ikimokyklinio ir priešmokyklinio ugdymo programos įgyvendinimas  bei tinkamos ugdymo aplinkos užtikrinimas Veiviržėnų Jurgio Šaulio gimnazijoje</t>
  </si>
  <si>
    <t>15.5</t>
  </si>
  <si>
    <t>1.1.1.12.</t>
  </si>
  <si>
    <t>Bendrųjų ugdymo planų įgyvendinimas bei tinkamos ugdymo aplinkos užtikrinimas Agluonėnų pagrindinėje mokykloje</t>
  </si>
  <si>
    <t>15.7</t>
  </si>
  <si>
    <t>1.1.1.13.</t>
  </si>
  <si>
    <t>Bendrųjų ugdymo planų, ikimokyklinio ir priešmokyklinio ugdymo programos įgyvendinimas bei tinkamos ugdymo aplinkos užtikrinimas Dituvos pagrindinėje mokykloje</t>
  </si>
  <si>
    <t>15.9</t>
  </si>
  <si>
    <t>1.1.1.14.</t>
  </si>
  <si>
    <t>Bendrųjų ugdymo planų įgyvendinimas bei tinkamos ugdymo aplinkos užtikrinimas Dovilų  pagrindinėje mokykloje</t>
  </si>
  <si>
    <t>15.10</t>
  </si>
  <si>
    <t>1.1.1.15.</t>
  </si>
  <si>
    <t>Bendrųjų ugdymo planų įgyvendinimas bei tinkamos ugdymo aplinkos užtikrinimas Drevernos pagrindinėje mokykloje</t>
  </si>
  <si>
    <t>15.11</t>
  </si>
  <si>
    <t>1.1.1.16.</t>
  </si>
  <si>
    <t>Bendrųjų ugdymo planų, ikimokyklinio ir priešmokyklinio ugdymo programos įgyvendinimas bei tinkamos ugdymo aplinkos užtikrinimas Judrėnų St. Dariaus pagrindinėje mokykloje</t>
  </si>
  <si>
    <t>15.12</t>
  </si>
  <si>
    <t>1.1.1.17.</t>
  </si>
  <si>
    <t>Bendrųjų ugdymo planų, ikimokyklinio ir priešmokyklinio ugdymo programos įgyvendinimas bei tinkamos ugdymo aplinkos užtikrinimas Ketvergių pagrindinėje mokykloje</t>
  </si>
  <si>
    <t>15.13</t>
  </si>
  <si>
    <t>1.1.1.18.</t>
  </si>
  <si>
    <t>Bendrųjų ugdymo planų, ikimokyklinio ir priešmokyklinio ugdymo programos įgyvendinimas bei tinkamos ugdymo aplinkos užtikrinimas Kretingalės pagrindinėje mokykloje</t>
  </si>
  <si>
    <t>15.14</t>
  </si>
  <si>
    <t>1.1.1.19.</t>
  </si>
  <si>
    <t>Bendrųjų ugdymo planų, ikimokyklinio ir priešmokyklinio ugdymo programos įgyvendinimas bei tinkamos ugdymo aplinkos užtikrinimas Lapių pagrindinėje mokykloje</t>
  </si>
  <si>
    <t>15.15</t>
  </si>
  <si>
    <t>1.1.1.20.</t>
  </si>
  <si>
    <t>Bendrųjų ugdymo planų, ikimokyklinio ir priešmokyklinio ugdymo programos įgyvendinimas bei tinkamos ugdymo aplinkos užtikrinimas Pašlūžmio mokykloje-daugiafunkciame centre</t>
  </si>
  <si>
    <t>15.16</t>
  </si>
  <si>
    <t>1.1.1.21.</t>
  </si>
  <si>
    <t>Bendrųjų ugdymo planų, ikimokyklinio ir priešmokyklinio ugdymo programos įgyvendinimas bei tinkamos ugdymo aplinkos užtikrinimas Plikių I. Labutytės pagrindinėje mokykloje</t>
  </si>
  <si>
    <t>15.18</t>
  </si>
  <si>
    <t>1.1.1.22.</t>
  </si>
  <si>
    <t>15.19</t>
  </si>
  <si>
    <t>1.1.1.23.</t>
  </si>
  <si>
    <t>Bendrųjų ugdymo planų, ikimokyklinio ir priešmokyklinio ugdymo programos įgyvendinimas bei tinkamos ugdymo aplinkos užtikrinimas Vėžaičių pagrindinėje mokykloje</t>
  </si>
  <si>
    <t>15.23</t>
  </si>
  <si>
    <t>1.1.1.24.</t>
  </si>
  <si>
    <t>Bendrųjų ugdymo planų ikimokyklinio ir priešmokyklinio ugdymo programų ir tinkamos ugdymo aplinkos įgyvendinimas Kvietinių mokykloje-darželyje</t>
  </si>
  <si>
    <t>15.34</t>
  </si>
  <si>
    <t>09.01.02.01.</t>
  </si>
  <si>
    <t>1.1.1.25.</t>
  </si>
  <si>
    <t>15.21</t>
  </si>
  <si>
    <t>09.01.01.01.</t>
  </si>
  <si>
    <t>1.1.1.26.</t>
  </si>
  <si>
    <t>15.22</t>
  </si>
  <si>
    <t>1.1.1.27.</t>
  </si>
  <si>
    <t>1.1.1.28.</t>
  </si>
  <si>
    <t>15.24</t>
  </si>
  <si>
    <t>1.1.1.29.</t>
  </si>
  <si>
    <t>15.25</t>
  </si>
  <si>
    <t>1.1.1.30.</t>
  </si>
  <si>
    <t>15.26</t>
  </si>
  <si>
    <t>1.1.1.31.</t>
  </si>
  <si>
    <t>15.27</t>
  </si>
  <si>
    <t>1.1.1.32.</t>
  </si>
  <si>
    <t>15.28</t>
  </si>
  <si>
    <t>1.1.1.33.</t>
  </si>
  <si>
    <t>15.29</t>
  </si>
  <si>
    <t>1.1.1.34.</t>
  </si>
  <si>
    <t>15.33</t>
  </si>
  <si>
    <t>1.1.1.35.</t>
  </si>
  <si>
    <t>Ikimokyklinio ir priešmokyklinio ugdymų programų įgyvendinimas bei tinkamos ugdymo aplinkos užtikrinimas Slengių mokykloje daugiafunkciame centre</t>
  </si>
  <si>
    <t>15.38</t>
  </si>
  <si>
    <t>1.1.1.36.</t>
  </si>
  <si>
    <t>1.4.4.30.</t>
  </si>
  <si>
    <t>Lėšos išeitinėms išmokoms ir kitoms su darbo santykiais susijusioms išmokoms ir kompensacijoms mokėti</t>
  </si>
  <si>
    <t>09.02.02.01. 09.01.02.01 09.01.01.01. 09.02.01.01.</t>
  </si>
  <si>
    <t>1.4.4.31.</t>
  </si>
  <si>
    <t>Organizacinės, buitinės technikos įsigijimas ir higienos normų užtikrinimas švietimo įstaigoms</t>
  </si>
  <si>
    <t>1.3.1.3.</t>
  </si>
  <si>
    <t>Iš viso uždaviniui</t>
  </si>
  <si>
    <t>09.08.01.02.</t>
  </si>
  <si>
    <t>1.1.2.2.</t>
  </si>
  <si>
    <t xml:space="preserve">Neformaliojo ugdymo programų įgyvendinimas ir tinkamos aplinkos užtikrinimas  Gargždų muzikos mokykloje </t>
  </si>
  <si>
    <t>15.30</t>
  </si>
  <si>
    <t>09.05.01.01.</t>
  </si>
  <si>
    <t>1.1.2.3.</t>
  </si>
  <si>
    <t xml:space="preserve">Neformaliojo ugdymo programų įgyvendinimas ir tinkamos aplinkos užtikrinimas Priekulės muzikos mokykloje </t>
  </si>
  <si>
    <t>15.31</t>
  </si>
  <si>
    <t>1.1.2.4.</t>
  </si>
  <si>
    <t>Neformaliojo ugdymo programų įgyvendinimas ir tinkamos aplinkos užtikrinimas  Gargždų vaikų ir jaunimo  laisvalaikio centre</t>
  </si>
  <si>
    <t>15.32</t>
  </si>
  <si>
    <t>1.1.2.5.</t>
  </si>
  <si>
    <t>Neformaliojo ugdymo programų įgyvendinimas ir tinkamos aplinkos užtikrinimas  Gargždų sporto mokykloje</t>
  </si>
  <si>
    <t>15.37</t>
  </si>
  <si>
    <t>1.1.2.6.</t>
  </si>
  <si>
    <t>Jaunųjų futbolininkų ugdymo programos įgyvendinimas</t>
  </si>
  <si>
    <t>1.5.2</t>
  </si>
  <si>
    <t>09.05.01.01</t>
  </si>
  <si>
    <t>1.2.1.2.</t>
  </si>
  <si>
    <t>KT</t>
  </si>
  <si>
    <t>1.5.3</t>
  </si>
  <si>
    <t>1.2.1.3.</t>
  </si>
  <si>
    <t>iš viso uždaviniui:</t>
  </si>
  <si>
    <t>Sudaryti sąlygas gyventojams Klaipėdos rajono švietimo centre tenkinti pažinimo poreikius, tobulinti įgytą kvalifikaciją</t>
  </si>
  <si>
    <t>Klaipėdos rajono švietimo centro veiklos užtikrinimas</t>
  </si>
  <si>
    <t>15.35</t>
  </si>
  <si>
    <t>09.05.01.02.</t>
  </si>
  <si>
    <t>1.4.1.6.</t>
  </si>
  <si>
    <t>1.1.3.1.</t>
  </si>
  <si>
    <t>1.1.3.3.</t>
  </si>
  <si>
    <t>Klaipėdos rajono neformaliojo švietimo mokyklų veiklos išorinio vertinimo organizavimas ir vykdymas</t>
  </si>
  <si>
    <t>Užtikrinti specialiosios pedagoginės ir psichologinės pagalbos teikimą</t>
  </si>
  <si>
    <t>Pedagoginės psichologinės tarnybos veiklos užtikrinimas</t>
  </si>
  <si>
    <t>15.36</t>
  </si>
  <si>
    <t>09.05.01.03</t>
  </si>
  <si>
    <t>1.1.4.1.</t>
  </si>
  <si>
    <t>Užtikrinti mokinių vežimą į ugdymo įstaigas</t>
  </si>
  <si>
    <t>Mokinių vežimo į ugdymo įstaigas finansavimas</t>
  </si>
  <si>
    <t>09.06.01.01</t>
  </si>
  <si>
    <t>1.1.5.1.</t>
  </si>
  <si>
    <t>Mokyklinių autobusų įsigijimas</t>
  </si>
  <si>
    <t>09.02.01.01    09.01.02.01</t>
  </si>
  <si>
    <t>1.1.5.2.</t>
  </si>
  <si>
    <t>Iš viso uždaviniui:</t>
  </si>
  <si>
    <t>Skatinti jaunimo iniciatyvą ir saviraišką, teikiant informavimo, konsultavimo paslaugas</t>
  </si>
  <si>
    <t>15</t>
  </si>
  <si>
    <t>09.08.01.02</t>
  </si>
  <si>
    <t>1.2.2.3.</t>
  </si>
  <si>
    <t>ES</t>
  </si>
  <si>
    <t>Iš viso tikslui:</t>
  </si>
  <si>
    <t>Modernizuoti švietimo įstaigas</t>
  </si>
  <si>
    <t>Didinti energijos vartojimo efektyvumą švietimo įstaigose</t>
  </si>
  <si>
    <t>09.02.01.01</t>
  </si>
  <si>
    <t>20</t>
  </si>
  <si>
    <t>Iš viso  uždaviniui</t>
  </si>
  <si>
    <t>1.4.4.1.</t>
  </si>
  <si>
    <t>09.02.02.01</t>
  </si>
  <si>
    <t>1.4.4.2.</t>
  </si>
  <si>
    <t>Švietimo įstaigų elektros ūkio aptarnavimas</t>
  </si>
  <si>
    <t>1.4.4.23.</t>
  </si>
  <si>
    <t>09.01.02.01</t>
  </si>
  <si>
    <t>1.4.4.25.</t>
  </si>
  <si>
    <t>Švietimo įstaigų avarinių krosnių, kaminų, katilų, šiluminių mazgų, stogų ir mokyklinių autobusų remontas</t>
  </si>
  <si>
    <t xml:space="preserve">09.02.01.01. </t>
  </si>
  <si>
    <t>1.4.4.28.</t>
  </si>
  <si>
    <t>1.4.4.34.</t>
  </si>
  <si>
    <t>Veiviržėnų J. Šaulio gimnazijos bendrabučio pastato modernizavimas</t>
  </si>
  <si>
    <t>1.3.3.1.</t>
  </si>
  <si>
    <t>VIP</t>
  </si>
  <si>
    <t>1.3.3.3.</t>
  </si>
  <si>
    <t>Dituvos pagrindinės mokyklos sporto salės statyba</t>
  </si>
  <si>
    <t>iš viso tikslui:</t>
  </si>
  <si>
    <t>Iš viso programai:</t>
  </si>
  <si>
    <t>IŠ VISO:</t>
  </si>
  <si>
    <t>Bendrųjų ugdymo planų įgyvendinimas  bei tinkamos ugdymo aplinkos užtikrinimas Gargždų „Vaivorykštės“ gimnazijoje</t>
  </si>
  <si>
    <t>Klaipėdos krašto buriavimo sporto mokyklos „Žiemys“ ugdymo programos įgyvendinimas</t>
  </si>
  <si>
    <t>Lapių pagrindinės mokyklos bendrabučio pastato rekonstrukcija</t>
  </si>
  <si>
    <t>1.3.3.6.</t>
  </si>
  <si>
    <t>1.3.3.8.</t>
  </si>
  <si>
    <t>Neformaliojo vaikų švietimo programų įgyvendinimas</t>
  </si>
  <si>
    <t>1.2.1.5.</t>
  </si>
  <si>
    <t>15.20</t>
  </si>
  <si>
    <t xml:space="preserve">Bendrųjų ugdymo planų, ikimokyklinio ir priešmokyklinio ugdymo programos įgyvendinimas  bei tinkamos ugdymo aplinkos užtikrinimas Endriejavo pagrindinė mokykloje </t>
  </si>
  <si>
    <t xml:space="preserve">Endriejavo pagrindinės mokyklos vidaus patalpų remontas </t>
  </si>
  <si>
    <t>iš viso priemonei:</t>
  </si>
  <si>
    <t xml:space="preserve">Gargždų "Minijos" progimnazijos  dalyvavimas projekte "Veikime – Pietų Baltijos iniciatyvos mažinant klimato kaitą" pagal Europos Sąjungos Pietų Baltijos programą </t>
  </si>
  <si>
    <t>Darželio, adresu Kaštonų g. 4, Gobergiškės k., patalpų įrengimo projekto parengimas ir rangos darbai</t>
  </si>
  <si>
    <t>Gargždų atviro jaunimo centro veiklos užtikrinimas</t>
  </si>
  <si>
    <t>Sudaryti sąlygas tenkinti mokinių pažinimo, lavinimosi ir saviraiškos poreikius</t>
  </si>
  <si>
    <t>Agluonėnų pagrindinės mokyklos patalpų remontas</t>
  </si>
  <si>
    <t>tūkst. eurų</t>
  </si>
  <si>
    <t>Gargždų „Minijos“ progimnazijos Gobergiškės skyriaus pastato modernizavimo projekto parengimas ir remonto darbai</t>
  </si>
  <si>
    <t>1.3.2.10.</t>
  </si>
  <si>
    <t>1.3.3.9.</t>
  </si>
  <si>
    <t>15.39</t>
  </si>
  <si>
    <t>1.1.1.38.</t>
  </si>
  <si>
    <t>Kvietinių mokyklos-darželio pastato modernizavimas</t>
  </si>
  <si>
    <t>Remontuoti ir rekonstruoti švietimo įstaigas</t>
  </si>
  <si>
    <t>1 strateginis tikslas. Sudaryti palankias sąlygas sumaniems ir veikliems žmonėms gyventi ir veikti Klaipėdos rajone</t>
  </si>
  <si>
    <t>1.1.1.39.</t>
  </si>
  <si>
    <t>1.4.4.38.</t>
  </si>
  <si>
    <t>1.4.4.40.</t>
  </si>
  <si>
    <t>1.3.3.12.</t>
  </si>
  <si>
    <t>1.3.3.13.</t>
  </si>
  <si>
    <t>Pastato ikimokyklinio, priešmokyklinio amžiaus vaikams projektavimas ir statyba prie Slengių mokyklos-daugiafunkcio centro</t>
  </si>
  <si>
    <t>1.3.3.14.</t>
  </si>
  <si>
    <t>Metų mokytojo vardo premijos skyrimas</t>
  </si>
  <si>
    <t>1.1.3.4.</t>
  </si>
  <si>
    <r>
      <t>Savivaldybės pajamos iš surenkamų mokesčių</t>
    </r>
    <r>
      <rPr>
        <b/>
        <sz val="8"/>
        <rFont val="Arial"/>
        <family val="2"/>
        <charset val="186"/>
      </rPr>
      <t xml:space="preserve"> SB</t>
    </r>
  </si>
  <si>
    <r>
      <t xml:space="preserve">Valstybės investicijų lėšos </t>
    </r>
    <r>
      <rPr>
        <b/>
        <sz val="8"/>
        <rFont val="Arial"/>
        <family val="2"/>
        <charset val="186"/>
      </rPr>
      <t>VIP</t>
    </r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</si>
  <si>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</si>
  <si>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r>
      <t xml:space="preserve">Mokinio krepšelio lėšos </t>
    </r>
    <r>
      <rPr>
        <b/>
        <sz val="8"/>
        <rFont val="Arial"/>
        <family val="2"/>
        <charset val="186"/>
      </rPr>
      <t>MK</t>
    </r>
  </si>
  <si>
    <r>
      <t xml:space="preserve">Lėšos už paslaugas ir nuomą </t>
    </r>
    <r>
      <rPr>
        <b/>
        <sz val="8"/>
        <rFont val="Arial"/>
        <family val="2"/>
        <charset val="186"/>
      </rPr>
      <t>S</t>
    </r>
  </si>
  <si>
    <t>Priekulės I. Simonaitytės gimnazijos raudonų plytų pastato vidaus patalpų remonto techninio projekto parengimas</t>
  </si>
  <si>
    <t>1.3.3.15.</t>
  </si>
  <si>
    <t>2019 m. išlaidų projektas</t>
  </si>
  <si>
    <t>Neformaliojo suaugusiųjų švietimo programų finansavimas</t>
  </si>
  <si>
    <t>Vaikų vasaros poilsio programų įgyvendinimas</t>
  </si>
  <si>
    <t xml:space="preserve">Atsiskaitymas už  vaikų ugdymą Klaipėdos miesto savivaldybės ir privačiose ikimokyklinėse ir bendrojo ugdymo įstaigose </t>
  </si>
  <si>
    <t>Dituvos pagrindinės mokyklos antrojo pastato (2C1p Unikalus Nr. 4400-0112-5513) rekonstravimas</t>
  </si>
  <si>
    <t>Veiviržėnų J. Šaulio  gimnazijos vaikų darželio vidaus patalpų remontas</t>
  </si>
  <si>
    <t>1.3.3.4</t>
  </si>
  <si>
    <t>Klaipėdos rajono savivaldybės jaunimo politikos plėtros 2017-2019 m. programos įgyvendinimas</t>
  </si>
  <si>
    <t>09.02.02.01. 09.01.02.01   09.01.01.01.  09.02.01.01.</t>
  </si>
  <si>
    <t>VBP</t>
  </si>
  <si>
    <t>VBD</t>
  </si>
  <si>
    <r>
      <t>Valstybės biudžeto lėšos ES struktūrinių fondų projektams</t>
    </r>
    <r>
      <rPr>
        <b/>
        <sz val="8"/>
        <rFont val="Arial"/>
        <family val="2"/>
        <charset val="186"/>
      </rPr>
      <t xml:space="preserve"> VBES</t>
    </r>
  </si>
  <si>
    <r>
      <t xml:space="preserve">Kitos dotacijos ir lėšos iš kitų valdymo lygių </t>
    </r>
    <r>
      <rPr>
        <b/>
        <sz val="8"/>
        <rFont val="Arial"/>
        <family val="2"/>
        <charset val="186"/>
      </rPr>
      <t>VBP</t>
    </r>
  </si>
  <si>
    <r>
      <t xml:space="preserve">Kitos lėšos </t>
    </r>
    <r>
      <rPr>
        <b/>
        <sz val="8"/>
        <rFont val="Arial"/>
        <family val="2"/>
        <charset val="186"/>
      </rPr>
      <t>KT</t>
    </r>
  </si>
  <si>
    <r>
      <t xml:space="preserve">Valstybės biudžeto dotacijos </t>
    </r>
    <r>
      <rPr>
        <b/>
        <sz val="8"/>
        <rFont val="Arial"/>
        <family val="2"/>
        <charset val="186"/>
      </rPr>
      <t>VBD</t>
    </r>
  </si>
  <si>
    <r>
      <t xml:space="preserve">Gaunamos valstybės biudžeto lėšos </t>
    </r>
    <r>
      <rPr>
        <b/>
        <sz val="8"/>
        <rFont val="Arial"/>
        <family val="2"/>
        <charset val="186"/>
      </rPr>
      <t>SBP</t>
    </r>
  </si>
  <si>
    <t xml:space="preserve">Ikimokyklinio ir priešmokyklinio ugdymų programų įgyvendinimas bei tinkamos ugdymo aplinkos užtikrinimas Gargždų lopšelyje - darželyje „Naminukas“ </t>
  </si>
  <si>
    <t>Ikimokyklinio ir priešmokyklinio ugdymų programų įgyvendinimas bei tinkamos ugdymo aplinkos užtikrinimas Agluonėnų lopšelyje - darželyje „Nykštukas“</t>
  </si>
  <si>
    <t>Ikimokyklinio ir priešmokyklinio ugdymų programų įgyvendinimas bei tinkamos ugdymo aplinkos užtikrinimas Dovilų lopšelyje - darželyje „Kregždutė“</t>
  </si>
  <si>
    <t>Ikimokyklinio ir priešmokyklinio ugdymų programų įgyvendinimas bei tinkamos ugdymo aplinkos užtikrinimas Kretingalės lopšelyje - darželyje</t>
  </si>
  <si>
    <t>Ikimokyklinio ir priešmokyklinio ugdymų programų įgyvendinimas bei tinkamos ugdymo aplinkos užtikrinimas Priekulės lopšelyje - darželyje</t>
  </si>
  <si>
    <t>Ikimokyklinio ir priešmokyklinio ugdymų programų įgyvendinimas bei tinkamos ugdymo aplinkos užtikrinimas Vėžaičių lopšelyje - darželyje</t>
  </si>
  <si>
    <t>Ikimokyklinio ir priešmokyklinio ugdymų programų įgyvendinimas bei tinkamos ugdymo aplinkos užtikrinimas Gargždų lopšelyje - darželyje „Saulutė“</t>
  </si>
  <si>
    <t>Ikimokyklinio ir priešmokyklinio ugdymų programų įgyvendinimas bei tinkamos ugdymo aplinkos užtikrinimas Gargždų lopšelyje - darželyje „Gintarėlis“</t>
  </si>
  <si>
    <t>Ikimokyklinio ir priešmokyklinio ugdymų programų įgyvendinimas bei tinkamos ugdymo aplinkos užtikrinimas Gargždų lopšelyje -darželyje „Ąžuoliukas“</t>
  </si>
  <si>
    <t>Konkursų, olimpiadų, renginių  organizavimas rajone ir dalyvavimas respublikiniuose renginiuose</t>
  </si>
  <si>
    <t>SL</t>
  </si>
  <si>
    <r>
      <t xml:space="preserve">Skolintos lėšos </t>
    </r>
    <r>
      <rPr>
        <b/>
        <sz val="8"/>
        <rFont val="Arial"/>
        <family val="2"/>
        <charset val="186"/>
      </rPr>
      <t>SL</t>
    </r>
  </si>
  <si>
    <t>1.1.3.5.</t>
  </si>
  <si>
    <t>VBES</t>
  </si>
  <si>
    <t>Projekto „Gargždų muzikos mokyklos infrastruktūros tobulinimas“ įgyvendinimas</t>
  </si>
  <si>
    <t>Agluonėnų lopšelio - darželio,,Nykštukas" pastato modernizavimas</t>
  </si>
  <si>
    <t>Užimti jaunimą, tenkinant jų pažinimo, lavinimo, saviraiškos poreikius</t>
  </si>
  <si>
    <t>Pedagogų kvalifikacijos tobulinimo ir mokyklinės dokumentacijos įsigijimo finansavimas</t>
  </si>
  <si>
    <t>1.1.3.6</t>
  </si>
  <si>
    <t>1.1.3.7</t>
  </si>
  <si>
    <t>Projekto "Ikimokyklino ir priešmokyklinio ugdymo prieinamumo didinimas Klaipėdos rajone" įgyvendinimas</t>
  </si>
  <si>
    <r>
      <t xml:space="preserve">Aplinkos apsaugos rėmimo programa (Aplinkos apsaugos priemonės) </t>
    </r>
    <r>
      <rPr>
        <b/>
        <sz val="8"/>
        <rFont val="Arial"/>
        <family val="2"/>
        <charset val="186"/>
      </rPr>
      <t>AA</t>
    </r>
  </si>
  <si>
    <t>AA</t>
  </si>
  <si>
    <t>Plikių Ievos Labutytės pagrindinės mokyklos bendrabučio pastato rekonstrukcijos projekto su paskirties keitimu parengimas</t>
  </si>
  <si>
    <t>1.3.3.17.</t>
  </si>
  <si>
    <t>Priekulės I. Simonaitytės gimnazijos specialiojo ugdymo skyriaus pastato modernizavimo techninio projekto parengimas ir modernizavimo darbai</t>
  </si>
  <si>
    <t>Bendrųjų ugdymo planų ikimokyklinio ir priešmokyklinio ugdymo programų ir tinkamos ugdymo aplinkos įgyvendinimas  Drevernos mokykloje - darželyje</t>
  </si>
  <si>
    <t>1.1.3.8.</t>
  </si>
  <si>
    <t>Tarptautinės mokytojo dienos renginio organizavimas</t>
  </si>
  <si>
    <t>2017 m. faktas</t>
  </si>
  <si>
    <t>2018 m. asignavimai</t>
  </si>
  <si>
    <t>2020 m. išlaidų projektas</t>
  </si>
  <si>
    <t>Priekulės Ievos Simonaitytės gimnazijos pastato (1C2p) katilinės atnaujinimas</t>
  </si>
  <si>
    <t>Laaif</t>
  </si>
  <si>
    <t>Endriejavo pagrindinės mokyklos pastato modernizavimo darbai</t>
  </si>
  <si>
    <t>1.3.3.16</t>
  </si>
  <si>
    <t>2018-2020 METŲ ŽINIŲ VISUOMENĖS PLĖTROS PROGRAMOS TIKSLŲ, UŽDAVINIŲ IR PRIEMONIŲ ASIGNAVIMŲ SUVESTINĖ</t>
  </si>
  <si>
    <t>Klaipėdos rajono savivaldybės strateginio veiklos plano 2018-2020 m. 
1 priedas</t>
  </si>
  <si>
    <t>Bendrųjų ugdymo planų, ikimokyklinio ir priešmokyklinio ugdymo programos įgyvendinimas bei tinkamos ugdymo aplinkos užtikrinimas Šiūparių mokykloje - daugiafunkciame centre</t>
  </si>
  <si>
    <t xml:space="preserve">Projekto „Atviro darbo su jaunimu plėtra Gargždų mieste" įgyvendinimas </t>
  </si>
  <si>
    <t>1.2.1.4.</t>
  </si>
  <si>
    <t>U</t>
  </si>
  <si>
    <t xml:space="preserve">VBU </t>
  </si>
  <si>
    <r>
      <t xml:space="preserve">Valstybės biudžeto lėšos užsienio projektams </t>
    </r>
    <r>
      <rPr>
        <b/>
        <sz val="8"/>
        <rFont val="Arial"/>
        <family val="2"/>
        <charset val="186"/>
      </rPr>
      <t>VBU</t>
    </r>
  </si>
  <si>
    <r>
      <t xml:space="preserve">Užsienio valstybių lėšos </t>
    </r>
    <r>
      <rPr>
        <b/>
        <sz val="8"/>
        <rFont val="Arial"/>
        <family val="2"/>
        <charset val="186"/>
      </rPr>
      <t>U</t>
    </r>
  </si>
  <si>
    <t>1.3.3.11.</t>
  </si>
  <si>
    <r>
      <t xml:space="preserve">Lietuvos aplinkos apsaugos investicijų fondo lėšos </t>
    </r>
    <r>
      <rPr>
        <b/>
        <sz val="8"/>
        <rFont val="Arial"/>
        <family val="2"/>
        <charset val="186"/>
      </rPr>
      <t>LAAIF</t>
    </r>
  </si>
  <si>
    <t>1.3.2.7</t>
  </si>
  <si>
    <t>Daugiafunkcio centro Sendvario seniūnijoje statybos viešos ir privačios partnerystės būdu dokumentacijos parengimas</t>
  </si>
  <si>
    <t>Projekto "Atvirkščia pamoka – mokinio pažangai" įgyvendinimas</t>
  </si>
  <si>
    <t>Projekto ''Motyvuoti mokytojai ir tėvai – motyvuoti mokiniai" įgyvendinimas</t>
  </si>
  <si>
    <t>1.1.3.9</t>
  </si>
  <si>
    <t>1.1.3.10</t>
  </si>
  <si>
    <t xml:space="preserve"> </t>
  </si>
  <si>
    <t>Gargždų „Minijos“ progimnazijos Jakų skyriaus pastato statybos projekto parengimas ir statybos darbai</t>
  </si>
  <si>
    <t>Projekto "Mokyklų tinklo efektyvumo didinimas Klaipėdos rajone" įgyvendinimas</t>
  </si>
  <si>
    <t>1.3.3.18</t>
  </si>
  <si>
    <t>Vėžaičių pagrindinės mokyklos patalpų remonto darbai</t>
  </si>
  <si>
    <t>Pedagogų kelionių išlaidų kompensavimas</t>
  </si>
  <si>
    <t>1.1.1.40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</si>
</sst>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"/>
  </numFmts>
  <fonts count="2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2"/>
      <name val="Arial"/>
      <family val="2"/>
      <charset val="186"/>
    </font>
    <font>
      <sz val="7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7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7"/>
      <color rgb="FFFF0000"/>
      <name val="Arial"/>
      <family val="2"/>
      <charset val="186"/>
    </font>
    <font>
      <sz val="10"/>
      <color rgb="FFFF0000"/>
      <name val="Arial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20" borderId="6" applyNumberFormat="0" applyAlignment="0" applyProtection="0"/>
    <xf numFmtId="0" fontId="10" fillId="0" borderId="0" applyNumberFormat="0" applyFill="0" applyBorder="0" applyAlignment="0" applyProtection="0"/>
    <xf numFmtId="0" fontId="12" fillId="7" borderId="4" applyNumberFormat="0" applyAlignment="0" applyProtection="0"/>
    <xf numFmtId="0" fontId="13" fillId="22" borderId="0" applyNumberFormat="0" applyBorder="0" applyAlignment="0" applyProtection="0"/>
    <xf numFmtId="0" fontId="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20" borderId="4" applyNumberFormat="0" applyAlignment="0" applyProtection="0"/>
    <xf numFmtId="0" fontId="17" fillId="0" borderId="9" applyNumberFormat="0" applyFill="0" applyAlignment="0" applyProtection="0"/>
    <xf numFmtId="0" fontId="18" fillId="0" borderId="7" applyNumberFormat="0" applyFill="0" applyAlignment="0" applyProtection="0"/>
    <xf numFmtId="0" fontId="19" fillId="21" borderId="5" applyNumberFormat="0" applyAlignment="0" applyProtection="0"/>
    <xf numFmtId="0" fontId="14" fillId="0" borderId="0"/>
    <xf numFmtId="0" fontId="14" fillId="0" borderId="0"/>
    <xf numFmtId="0" fontId="1" fillId="23" borderId="8" applyNumberFormat="0" applyFont="0" applyAlignment="0" applyProtection="0"/>
    <xf numFmtId="0" fontId="1" fillId="0" borderId="0"/>
    <xf numFmtId="0" fontId="1" fillId="0" borderId="0"/>
  </cellStyleXfs>
  <cellXfs count="1031"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/>
    <xf numFmtId="0" fontId="23" fillId="0" borderId="0" xfId="0" applyFont="1"/>
    <xf numFmtId="0" fontId="21" fillId="0" borderId="0" xfId="0" applyFont="1" applyFill="1" applyBorder="1"/>
    <xf numFmtId="0" fontId="21" fillId="0" borderId="0" xfId="0" applyFont="1" applyBorder="1"/>
    <xf numFmtId="0" fontId="21" fillId="0" borderId="14" xfId="0" applyFont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/>
    <xf numFmtId="0" fontId="24" fillId="0" borderId="0" xfId="0" applyFont="1" applyFill="1"/>
    <xf numFmtId="0" fontId="24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21" fillId="0" borderId="0" xfId="0" applyNumberFormat="1" applyFont="1"/>
    <xf numFmtId="164" fontId="21" fillId="0" borderId="0" xfId="0" applyNumberFormat="1" applyFont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26" borderId="14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26" borderId="32" xfId="0" applyNumberFormat="1" applyFont="1" applyFill="1" applyBorder="1" applyAlignment="1">
      <alignment horizontal="center" vertical="center" wrapText="1"/>
    </xf>
    <xf numFmtId="166" fontId="23" fillId="24" borderId="43" xfId="0" applyNumberFormat="1" applyFont="1" applyFill="1" applyBorder="1" applyAlignment="1">
      <alignment horizontal="center" vertical="center" wrapText="1"/>
    </xf>
    <xf numFmtId="166" fontId="23" fillId="24" borderId="44" xfId="0" applyNumberFormat="1" applyFont="1" applyFill="1" applyBorder="1" applyAlignment="1">
      <alignment horizontal="center" vertical="center" wrapText="1"/>
    </xf>
    <xf numFmtId="166" fontId="23" fillId="24" borderId="13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/>
    </xf>
    <xf numFmtId="166" fontId="23" fillId="0" borderId="0" xfId="0" applyNumberFormat="1" applyFont="1" applyFill="1" applyAlignment="1">
      <alignment horizontal="center"/>
    </xf>
    <xf numFmtId="166" fontId="23" fillId="0" borderId="0" xfId="0" applyNumberFormat="1" applyFont="1" applyFill="1"/>
    <xf numFmtId="166" fontId="23" fillId="0" borderId="0" xfId="0" applyNumberFormat="1" applyFont="1"/>
    <xf numFmtId="166" fontId="23" fillId="0" borderId="14" xfId="0" applyNumberFormat="1" applyFont="1" applyBorder="1" applyAlignment="1">
      <alignment horizontal="centerContinuous" vertical="center" wrapText="1"/>
    </xf>
    <xf numFmtId="166" fontId="23" fillId="0" borderId="25" xfId="0" applyNumberFormat="1" applyFont="1" applyBorder="1" applyAlignment="1">
      <alignment horizontal="center" vertical="center" textRotation="90"/>
    </xf>
    <xf numFmtId="166" fontId="23" fillId="0" borderId="25" xfId="0" applyNumberFormat="1" applyFont="1" applyBorder="1" applyAlignment="1">
      <alignment horizontal="center" vertical="center" textRotation="90" wrapText="1"/>
    </xf>
    <xf numFmtId="166" fontId="23" fillId="0" borderId="30" xfId="0" applyNumberFormat="1" applyFont="1" applyBorder="1" applyAlignment="1">
      <alignment horizontal="center" vertical="center" textRotation="90"/>
    </xf>
    <xf numFmtId="166" fontId="23" fillId="0" borderId="30" xfId="0" applyNumberFormat="1" applyFont="1" applyBorder="1" applyAlignment="1">
      <alignment horizontal="center" vertical="center" textRotation="90" wrapText="1"/>
    </xf>
    <xf numFmtId="166" fontId="23" fillId="26" borderId="29" xfId="0" applyNumberFormat="1" applyFont="1" applyFill="1" applyBorder="1" applyAlignment="1">
      <alignment horizontal="center" vertical="center" wrapText="1"/>
    </xf>
    <xf numFmtId="166" fontId="23" fillId="0" borderId="32" xfId="0" applyNumberFormat="1" applyFont="1" applyFill="1" applyBorder="1" applyAlignment="1">
      <alignment horizontal="center" vertical="center" wrapText="1"/>
    </xf>
    <xf numFmtId="166" fontId="23" fillId="24" borderId="53" xfId="0" applyNumberFormat="1" applyFont="1" applyFill="1" applyBorder="1" applyAlignment="1">
      <alignment horizontal="center" vertical="center" wrapText="1"/>
    </xf>
    <xf numFmtId="166" fontId="23" fillId="0" borderId="29" xfId="0" applyNumberFormat="1" applyFont="1" applyFill="1" applyBorder="1" applyAlignment="1">
      <alignment horizontal="center" vertical="center" wrapText="1"/>
    </xf>
    <xf numFmtId="166" fontId="23" fillId="31" borderId="43" xfId="0" applyNumberFormat="1" applyFont="1" applyFill="1" applyBorder="1" applyAlignment="1">
      <alignment horizontal="center" vertical="center" wrapText="1"/>
    </xf>
    <xf numFmtId="166" fontId="23" fillId="31" borderId="44" xfId="0" applyNumberFormat="1" applyFont="1" applyFill="1" applyBorder="1" applyAlignment="1">
      <alignment horizontal="center" vertical="center" wrapText="1"/>
    </xf>
    <xf numFmtId="166" fontId="23" fillId="31" borderId="45" xfId="0" applyNumberFormat="1" applyFont="1" applyFill="1" applyBorder="1" applyAlignment="1">
      <alignment horizontal="center" vertical="center" wrapText="1"/>
    </xf>
    <xf numFmtId="166" fontId="23" fillId="32" borderId="44" xfId="0" applyNumberFormat="1" applyFont="1" applyFill="1" applyBorder="1" applyAlignment="1">
      <alignment horizontal="center" vertical="center" wrapText="1"/>
    </xf>
    <xf numFmtId="166" fontId="23" fillId="32" borderId="45" xfId="0" applyNumberFormat="1" applyFont="1" applyFill="1" applyBorder="1" applyAlignment="1">
      <alignment horizontal="center" vertical="center" wrapText="1"/>
    </xf>
    <xf numFmtId="166" fontId="23" fillId="24" borderId="77" xfId="0" applyNumberFormat="1" applyFont="1" applyFill="1" applyBorder="1" applyAlignment="1">
      <alignment horizontal="center" vertical="center" wrapText="1"/>
    </xf>
    <xf numFmtId="166" fontId="23" fillId="24" borderId="58" xfId="0" applyNumberFormat="1" applyFont="1" applyFill="1" applyBorder="1" applyAlignment="1">
      <alignment horizontal="center" vertical="center" wrapText="1"/>
    </xf>
    <xf numFmtId="166" fontId="23" fillId="26" borderId="19" xfId="0" applyNumberFormat="1" applyFont="1" applyFill="1" applyBorder="1" applyAlignment="1">
      <alignment horizontal="center" vertical="center" wrapText="1"/>
    </xf>
    <xf numFmtId="166" fontId="23" fillId="24" borderId="55" xfId="0" applyNumberFormat="1" applyFont="1" applyFill="1" applyBorder="1" applyAlignment="1">
      <alignment horizontal="center" vertical="center" wrapText="1"/>
    </xf>
    <xf numFmtId="166" fontId="23" fillId="0" borderId="19" xfId="0" applyNumberFormat="1" applyFont="1" applyFill="1" applyBorder="1" applyAlignment="1">
      <alignment horizontal="center" vertical="center" wrapText="1"/>
    </xf>
    <xf numFmtId="166" fontId="23" fillId="24" borderId="56" xfId="0" applyNumberFormat="1" applyFont="1" applyFill="1" applyBorder="1" applyAlignment="1">
      <alignment horizontal="center" vertical="center" wrapText="1"/>
    </xf>
    <xf numFmtId="166" fontId="23" fillId="25" borderId="43" xfId="0" applyNumberFormat="1" applyFont="1" applyFill="1" applyBorder="1" applyAlignment="1">
      <alignment horizontal="center" vertical="center" wrapText="1"/>
    </xf>
    <xf numFmtId="166" fontId="23" fillId="25" borderId="44" xfId="0" applyNumberFormat="1" applyFont="1" applyFill="1" applyBorder="1" applyAlignment="1">
      <alignment horizontal="center" vertical="center" wrapText="1"/>
    </xf>
    <xf numFmtId="166" fontId="23" fillId="25" borderId="45" xfId="0" applyNumberFormat="1" applyFont="1" applyFill="1" applyBorder="1" applyAlignment="1">
      <alignment horizontal="center" vertical="center" wrapText="1"/>
    </xf>
    <xf numFmtId="166" fontId="23" fillId="26" borderId="12" xfId="0" applyNumberFormat="1" applyFont="1" applyFill="1" applyBorder="1" applyAlignment="1">
      <alignment horizontal="center" vertical="center" wrapText="1"/>
    </xf>
    <xf numFmtId="166" fontId="23" fillId="26" borderId="27" xfId="0" applyNumberFormat="1" applyFont="1" applyFill="1" applyBorder="1" applyAlignment="1">
      <alignment horizontal="center" vertical="center" wrapText="1"/>
    </xf>
    <xf numFmtId="166" fontId="23" fillId="28" borderId="57" xfId="0" applyNumberFormat="1" applyFont="1" applyFill="1" applyBorder="1" applyAlignment="1">
      <alignment horizontal="center" vertical="center" wrapText="1"/>
    </xf>
    <xf numFmtId="166" fontId="23" fillId="28" borderId="42" xfId="0" applyNumberFormat="1" applyFont="1" applyFill="1" applyBorder="1" applyAlignment="1">
      <alignment horizontal="center" vertical="center" wrapText="1"/>
    </xf>
    <xf numFmtId="166" fontId="23" fillId="24" borderId="40" xfId="0" applyNumberFormat="1" applyFont="1" applyFill="1" applyBorder="1" applyAlignment="1">
      <alignment horizontal="left" vertical="center" wrapText="1"/>
    </xf>
    <xf numFmtId="166" fontId="23" fillId="24" borderId="41" xfId="0" applyNumberFormat="1" applyFont="1" applyFill="1" applyBorder="1" applyAlignment="1">
      <alignment horizontal="left" vertical="center" wrapText="1"/>
    </xf>
    <xf numFmtId="166" fontId="23" fillId="24" borderId="42" xfId="0" applyNumberFormat="1" applyFont="1" applyFill="1" applyBorder="1" applyAlignment="1">
      <alignment horizontal="left" vertical="center" wrapText="1"/>
    </xf>
    <xf numFmtId="166" fontId="22" fillId="0" borderId="26" xfId="0" applyNumberFormat="1" applyFont="1" applyBorder="1" applyAlignment="1">
      <alignment horizontal="center" vertical="center" wrapText="1"/>
    </xf>
    <xf numFmtId="166" fontId="22" fillId="0" borderId="11" xfId="0" applyNumberFormat="1" applyFont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0" borderId="0" xfId="0" applyNumberFormat="1" applyFont="1" applyBorder="1" applyAlignment="1">
      <alignment horizontal="center" vertical="center" wrapText="1"/>
    </xf>
    <xf numFmtId="166" fontId="23" fillId="0" borderId="0" xfId="0" applyNumberFormat="1" applyFont="1" applyAlignment="1">
      <alignment horizontal="center" vertical="center" wrapText="1"/>
    </xf>
    <xf numFmtId="166" fontId="23" fillId="0" borderId="63" xfId="0" applyNumberFormat="1" applyFont="1" applyBorder="1" applyAlignment="1">
      <alignment horizontal="center" vertical="center" wrapText="1"/>
    </xf>
    <xf numFmtId="166" fontId="23" fillId="31" borderId="12" xfId="0" applyNumberFormat="1" applyFont="1" applyFill="1" applyBorder="1" applyAlignment="1">
      <alignment horizontal="center" vertical="center" wrapText="1"/>
    </xf>
    <xf numFmtId="166" fontId="23" fillId="31" borderId="16" xfId="0" applyNumberFormat="1" applyFont="1" applyFill="1" applyBorder="1" applyAlignment="1">
      <alignment horizontal="center" vertical="center" wrapText="1"/>
    </xf>
    <xf numFmtId="166" fontId="23" fillId="31" borderId="32" xfId="0" applyNumberFormat="1" applyFont="1" applyFill="1" applyBorder="1" applyAlignment="1">
      <alignment horizontal="center" vertical="center" wrapText="1"/>
    </xf>
    <xf numFmtId="166" fontId="23" fillId="31" borderId="19" xfId="0" applyNumberFormat="1" applyFont="1" applyFill="1" applyBorder="1" applyAlignment="1">
      <alignment horizontal="center" vertical="center" wrapText="1"/>
    </xf>
    <xf numFmtId="166" fontId="23" fillId="26" borderId="64" xfId="0" applyNumberFormat="1" applyFont="1" applyFill="1" applyBorder="1" applyAlignment="1">
      <alignment horizontal="center" vertical="center" wrapText="1"/>
    </xf>
    <xf numFmtId="166" fontId="23" fillId="26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6" fontId="23" fillId="0" borderId="6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25" fillId="0" borderId="0" xfId="0" applyNumberFormat="1" applyFont="1" applyFill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25" borderId="62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26" borderId="53" xfId="0" applyFont="1" applyFill="1" applyBorder="1" applyAlignment="1">
      <alignment horizontal="center" vertical="center" wrapText="1"/>
    </xf>
    <xf numFmtId="0" fontId="23" fillId="31" borderId="67" xfId="0" applyFont="1" applyFill="1" applyBorder="1" applyAlignment="1">
      <alignment horizontal="center" vertical="center" wrapText="1"/>
    </xf>
    <xf numFmtId="0" fontId="23" fillId="24" borderId="2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0" fontId="23" fillId="24" borderId="20" xfId="0" applyFont="1" applyFill="1" applyBorder="1" applyAlignment="1">
      <alignment horizontal="center" vertical="center"/>
    </xf>
    <xf numFmtId="166" fontId="23" fillId="28" borderId="46" xfId="0" applyNumberFormat="1" applyFont="1" applyFill="1" applyBorder="1" applyAlignment="1">
      <alignment horizontal="center" vertical="center" wrapText="1"/>
    </xf>
    <xf numFmtId="166" fontId="23" fillId="28" borderId="55" xfId="0" applyNumberFormat="1" applyFont="1" applyFill="1" applyBorder="1" applyAlignment="1">
      <alignment horizontal="center" vertical="center" wrapText="1"/>
    </xf>
    <xf numFmtId="166" fontId="23" fillId="28" borderId="13" xfId="0" applyNumberFormat="1" applyFont="1" applyFill="1" applyBorder="1" applyAlignment="1">
      <alignment horizontal="center" vertical="center" wrapText="1"/>
    </xf>
    <xf numFmtId="166" fontId="23" fillId="28" borderId="52" xfId="0" applyNumberFormat="1" applyFont="1" applyFill="1" applyBorder="1" applyAlignment="1">
      <alignment horizontal="center" vertical="center" wrapText="1"/>
    </xf>
    <xf numFmtId="166" fontId="23" fillId="28" borderId="5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22" fillId="0" borderId="14" xfId="0" applyNumberFormat="1" applyFont="1" applyFill="1" applyBorder="1" applyAlignment="1">
      <alignment horizontal="center" vertical="center" wrapText="1"/>
    </xf>
    <xf numFmtId="166" fontId="22" fillId="0" borderId="29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Alignment="1"/>
    <xf numFmtId="0" fontId="21" fillId="0" borderId="0" xfId="0" applyFont="1" applyFill="1" applyAlignment="1">
      <alignment vertical="center" wrapText="1"/>
    </xf>
    <xf numFmtId="166" fontId="23" fillId="0" borderId="63" xfId="0" applyNumberFormat="1" applyFont="1" applyFill="1" applyBorder="1" applyAlignment="1">
      <alignment horizontal="center" vertical="center" wrapText="1"/>
    </xf>
    <xf numFmtId="0" fontId="23" fillId="0" borderId="79" xfId="0" applyFont="1" applyFill="1" applyBorder="1" applyAlignment="1">
      <alignment horizontal="center" vertical="center" wrapText="1"/>
    </xf>
    <xf numFmtId="166" fontId="22" fillId="0" borderId="77" xfId="0" applyNumberFormat="1" applyFont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3" fillId="26" borderId="17" xfId="0" applyNumberFormat="1" applyFont="1" applyFill="1" applyBorder="1" applyAlignment="1">
      <alignment horizontal="center" vertical="center" wrapText="1"/>
    </xf>
    <xf numFmtId="166" fontId="23" fillId="0" borderId="51" xfId="0" applyNumberFormat="1" applyFont="1" applyBorder="1" applyAlignment="1">
      <alignment horizontal="center" vertical="center" wrapText="1"/>
    </xf>
    <xf numFmtId="166" fontId="23" fillId="26" borderId="30" xfId="0" applyNumberFormat="1" applyFont="1" applyFill="1" applyBorder="1" applyAlignment="1">
      <alignment horizontal="center" vertical="center" wrapText="1"/>
    </xf>
    <xf numFmtId="166" fontId="23" fillId="26" borderId="36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78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31" borderId="60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63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31" borderId="64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166" fontId="23" fillId="31" borderId="26" xfId="0" applyNumberFormat="1" applyFont="1" applyFill="1" applyBorder="1" applyAlignment="1">
      <alignment horizontal="center" vertical="center" wrapText="1"/>
    </xf>
    <xf numFmtId="166" fontId="23" fillId="31" borderId="27" xfId="0" applyNumberFormat="1" applyFont="1" applyFill="1" applyBorder="1" applyAlignment="1">
      <alignment horizontal="center" vertical="center" wrapText="1"/>
    </xf>
    <xf numFmtId="166" fontId="23" fillId="32" borderId="39" xfId="0" applyNumberFormat="1" applyFont="1" applyFill="1" applyBorder="1" applyAlignment="1">
      <alignment horizontal="center" vertical="center" wrapText="1"/>
    </xf>
    <xf numFmtId="166" fontId="23" fillId="32" borderId="58" xfId="0" applyNumberFormat="1" applyFont="1" applyFill="1" applyBorder="1" applyAlignment="1">
      <alignment horizontal="center" vertical="center" wrapText="1"/>
    </xf>
    <xf numFmtId="166" fontId="23" fillId="32" borderId="79" xfId="0" applyNumberFormat="1" applyFont="1" applyFill="1" applyBorder="1" applyAlignment="1">
      <alignment horizontal="center" vertical="center" wrapText="1"/>
    </xf>
    <xf numFmtId="166" fontId="23" fillId="31" borderId="51" xfId="0" applyNumberFormat="1" applyFont="1" applyFill="1" applyBorder="1" applyAlignment="1">
      <alignment horizontal="center" vertical="center" wrapText="1"/>
    </xf>
    <xf numFmtId="166" fontId="23" fillId="31" borderId="30" xfId="0" applyNumberFormat="1" applyFont="1" applyFill="1" applyBorder="1" applyAlignment="1">
      <alignment horizontal="center" vertical="center" wrapText="1"/>
    </xf>
    <xf numFmtId="166" fontId="23" fillId="31" borderId="36" xfId="0" applyNumberFormat="1" applyFont="1" applyFill="1" applyBorder="1" applyAlignment="1">
      <alignment horizontal="center" vertical="center" wrapText="1"/>
    </xf>
    <xf numFmtId="166" fontId="23" fillId="32" borderId="77" xfId="0" applyNumberFormat="1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0" fontId="23" fillId="31" borderId="4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66" fontId="23" fillId="32" borderId="64" xfId="0" applyNumberFormat="1" applyFont="1" applyFill="1" applyBorder="1" applyAlignment="1">
      <alignment horizontal="center" vertical="center" wrapText="1"/>
    </xf>
    <xf numFmtId="166" fontId="23" fillId="32" borderId="80" xfId="0" applyNumberFormat="1" applyFont="1" applyFill="1" applyBorder="1" applyAlignment="1">
      <alignment horizontal="center" vertical="center" wrapText="1"/>
    </xf>
    <xf numFmtId="166" fontId="23" fillId="32" borderId="24" xfId="0" applyNumberFormat="1" applyFont="1" applyFill="1" applyBorder="1" applyAlignment="1">
      <alignment horizontal="center" vertical="center" wrapText="1"/>
    </xf>
    <xf numFmtId="166" fontId="23" fillId="31" borderId="14" xfId="0" applyNumberFormat="1" applyFont="1" applyFill="1" applyBorder="1" applyAlignment="1">
      <alignment horizontal="center" vertical="center" wrapText="1"/>
    </xf>
    <xf numFmtId="166" fontId="23" fillId="31" borderId="11" xfId="0" applyNumberFormat="1" applyFont="1" applyFill="1" applyBorder="1" applyAlignment="1">
      <alignment horizontal="center" vertical="center" wrapText="1"/>
    </xf>
    <xf numFmtId="166" fontId="23" fillId="31" borderId="29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2" fillId="27" borderId="52" xfId="0" applyNumberFormat="1" applyFont="1" applyFill="1" applyBorder="1" applyAlignment="1">
      <alignment horizontal="center" vertical="center" wrapText="1"/>
    </xf>
    <xf numFmtId="166" fontId="22" fillId="27" borderId="13" xfId="0" applyNumberFormat="1" applyFont="1" applyFill="1" applyBorder="1" applyAlignment="1">
      <alignment horizontal="center" vertical="center" wrapText="1"/>
    </xf>
    <xf numFmtId="166" fontId="22" fillId="0" borderId="58" xfId="0" applyNumberFormat="1" applyFont="1" applyBorder="1" applyAlignment="1">
      <alignment horizontal="center" vertical="center" wrapText="1"/>
    </xf>
    <xf numFmtId="166" fontId="22" fillId="0" borderId="30" xfId="0" applyNumberFormat="1" applyFont="1" applyFill="1" applyBorder="1" applyAlignment="1">
      <alignment horizontal="center" vertical="center" wrapText="1"/>
    </xf>
    <xf numFmtId="166" fontId="22" fillId="0" borderId="36" xfId="0" applyNumberFormat="1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166" fontId="22" fillId="0" borderId="51" xfId="0" applyNumberFormat="1" applyFont="1" applyFill="1" applyBorder="1" applyAlignment="1">
      <alignment horizontal="center" vertical="center" wrapText="1"/>
    </xf>
    <xf numFmtId="166" fontId="23" fillId="26" borderId="37" xfId="0" applyNumberFormat="1" applyFont="1" applyFill="1" applyBorder="1" applyAlignment="1">
      <alignment horizontal="center" vertical="center" wrapText="1"/>
    </xf>
    <xf numFmtId="166" fontId="23" fillId="26" borderId="78" xfId="0" applyNumberFormat="1" applyFont="1" applyFill="1" applyBorder="1" applyAlignment="1">
      <alignment horizontal="center" vertical="center" wrapText="1"/>
    </xf>
    <xf numFmtId="166" fontId="23" fillId="28" borderId="77" xfId="0" applyNumberFormat="1" applyFont="1" applyFill="1" applyBorder="1" applyAlignment="1">
      <alignment horizontal="center" vertical="center" wrapText="1"/>
    </xf>
    <xf numFmtId="166" fontId="23" fillId="28" borderId="58" xfId="0" applyNumberFormat="1" applyFont="1" applyFill="1" applyBorder="1" applyAlignment="1">
      <alignment horizontal="center" vertical="center" wrapText="1"/>
    </xf>
    <xf numFmtId="166" fontId="23" fillId="28" borderId="79" xfId="0" applyNumberFormat="1" applyFont="1" applyFill="1" applyBorder="1" applyAlignment="1">
      <alignment horizontal="center" vertical="center" wrapText="1"/>
    </xf>
    <xf numFmtId="166" fontId="23" fillId="31" borderId="63" xfId="0" applyNumberFormat="1" applyFont="1" applyFill="1" applyBorder="1" applyAlignment="1">
      <alignment horizontal="center" vertical="center" wrapText="1"/>
    </xf>
    <xf numFmtId="166" fontId="23" fillId="31" borderId="80" xfId="0" applyNumberFormat="1" applyFont="1" applyFill="1" applyBorder="1" applyAlignment="1">
      <alignment horizontal="center" vertical="center" wrapText="1"/>
    </xf>
    <xf numFmtId="166" fontId="23" fillId="31" borderId="25" xfId="0" applyNumberFormat="1" applyFont="1" applyFill="1" applyBorder="1" applyAlignment="1">
      <alignment horizontal="center" vertical="center" wrapText="1"/>
    </xf>
    <xf numFmtId="166" fontId="23" fillId="31" borderId="20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14" fontId="23" fillId="0" borderId="64" xfId="0" applyNumberFormat="1" applyFont="1" applyFill="1" applyBorder="1" applyAlignment="1">
      <alignment horizontal="center" vertical="center" wrapText="1"/>
    </xf>
    <xf numFmtId="0" fontId="23" fillId="31" borderId="64" xfId="0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0" fontId="23" fillId="25" borderId="63" xfId="0" applyFont="1" applyFill="1" applyBorder="1" applyAlignment="1">
      <alignment horizontal="center" vertical="center" wrapText="1"/>
    </xf>
    <xf numFmtId="166" fontId="23" fillId="28" borderId="60" xfId="0" applyNumberFormat="1" applyFont="1" applyFill="1" applyBorder="1" applyAlignment="1">
      <alignment horizontal="center" vertical="center" wrapText="1"/>
    </xf>
    <xf numFmtId="166" fontId="23" fillId="32" borderId="57" xfId="0" applyNumberFormat="1" applyFont="1" applyFill="1" applyBorder="1" applyAlignment="1">
      <alignment horizontal="center" vertical="center" wrapText="1"/>
    </xf>
    <xf numFmtId="166" fontId="23" fillId="31" borderId="79" xfId="0" applyNumberFormat="1" applyFont="1" applyFill="1" applyBorder="1" applyAlignment="1">
      <alignment horizontal="center" vertical="center" wrapText="1"/>
    </xf>
    <xf numFmtId="166" fontId="23" fillId="31" borderId="77" xfId="0" applyNumberFormat="1" applyFont="1" applyFill="1" applyBorder="1" applyAlignment="1">
      <alignment horizontal="center" vertical="center" wrapText="1"/>
    </xf>
    <xf numFmtId="166" fontId="23" fillId="31" borderId="58" xfId="0" applyNumberFormat="1" applyFont="1" applyFill="1" applyBorder="1" applyAlignment="1">
      <alignment horizontal="center" vertical="center" wrapText="1"/>
    </xf>
    <xf numFmtId="166" fontId="23" fillId="31" borderId="13" xfId="0" applyNumberFormat="1" applyFont="1" applyFill="1" applyBorder="1" applyAlignment="1">
      <alignment horizontal="center" vertical="center" wrapText="1"/>
    </xf>
    <xf numFmtId="166" fontId="23" fillId="31" borderId="53" xfId="0" applyNumberFormat="1" applyFont="1" applyFill="1" applyBorder="1" applyAlignment="1">
      <alignment horizontal="center" vertical="center" wrapText="1"/>
    </xf>
    <xf numFmtId="0" fontId="23" fillId="31" borderId="64" xfId="0" applyFont="1" applyFill="1" applyBorder="1" applyAlignment="1">
      <alignment horizontal="right" vertical="center" wrapText="1"/>
    </xf>
    <xf numFmtId="166" fontId="23" fillId="24" borderId="79" xfId="0" applyNumberFormat="1" applyFont="1" applyFill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166" fontId="23" fillId="0" borderId="77" xfId="0" applyNumberFormat="1" applyFont="1" applyBorder="1" applyAlignment="1">
      <alignment horizontal="center" vertical="center" wrapText="1"/>
    </xf>
    <xf numFmtId="166" fontId="23" fillId="26" borderId="58" xfId="0" applyNumberFormat="1" applyFont="1" applyFill="1" applyBorder="1" applyAlignment="1">
      <alignment horizontal="center" vertical="center" wrapText="1"/>
    </xf>
    <xf numFmtId="166" fontId="23" fillId="26" borderId="79" xfId="0" applyNumberFormat="1" applyFont="1" applyFill="1" applyBorder="1" applyAlignment="1">
      <alignment horizontal="center" vertical="center" wrapText="1"/>
    </xf>
    <xf numFmtId="166" fontId="23" fillId="0" borderId="15" xfId="0" applyNumberFormat="1" applyFont="1" applyFill="1" applyBorder="1" applyAlignment="1">
      <alignment horizontal="center" vertical="center" wrapText="1"/>
    </xf>
    <xf numFmtId="166" fontId="23" fillId="0" borderId="25" xfId="0" applyNumberFormat="1" applyFont="1" applyFill="1" applyBorder="1" applyAlignment="1">
      <alignment horizontal="center" vertical="center" wrapText="1"/>
    </xf>
    <xf numFmtId="166" fontId="23" fillId="0" borderId="24" xfId="0" applyNumberFormat="1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166" fontId="23" fillId="31" borderId="75" xfId="0" applyNumberFormat="1" applyFont="1" applyFill="1" applyBorder="1" applyAlignment="1">
      <alignment horizontal="center" vertical="center" wrapText="1"/>
    </xf>
    <xf numFmtId="166" fontId="23" fillId="31" borderId="49" xfId="0" applyNumberFormat="1" applyFont="1" applyFill="1" applyBorder="1" applyAlignment="1">
      <alignment horizontal="center" vertical="center" wrapText="1"/>
    </xf>
    <xf numFmtId="166" fontId="23" fillId="31" borderId="3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/>
    <xf numFmtId="0" fontId="21" fillId="0" borderId="0" xfId="0" applyFont="1" applyBorder="1"/>
    <xf numFmtId="166" fontId="23" fillId="24" borderId="44" xfId="0" applyNumberFormat="1" applyFont="1" applyFill="1" applyBorder="1" applyAlignment="1">
      <alignment horizontal="center" vertical="center" wrapText="1"/>
    </xf>
    <xf numFmtId="166" fontId="23" fillId="24" borderId="45" xfId="0" applyNumberFormat="1" applyFont="1" applyFill="1" applyBorder="1" applyAlignment="1">
      <alignment horizontal="center" vertical="center" wrapText="1"/>
    </xf>
    <xf numFmtId="166" fontId="23" fillId="25" borderId="44" xfId="0" applyNumberFormat="1" applyFont="1" applyFill="1" applyBorder="1" applyAlignment="1">
      <alignment horizontal="center" vertical="center" wrapText="1"/>
    </xf>
    <xf numFmtId="166" fontId="23" fillId="25" borderId="45" xfId="0" applyNumberFormat="1" applyFont="1" applyFill="1" applyBorder="1" applyAlignment="1">
      <alignment horizontal="center" vertical="center" wrapText="1"/>
    </xf>
    <xf numFmtId="166" fontId="23" fillId="24" borderId="39" xfId="0" applyNumberFormat="1" applyFont="1" applyFill="1" applyBorder="1" applyAlignment="1">
      <alignment horizontal="center" vertical="center" wrapText="1"/>
    </xf>
    <xf numFmtId="166" fontId="23" fillId="25" borderId="4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0" fontId="23" fillId="24" borderId="24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3" fillId="25" borderId="23" xfId="0" applyFont="1" applyFill="1" applyBorder="1" applyAlignment="1">
      <alignment horizontal="center" vertical="center" wrapText="1"/>
    </xf>
    <xf numFmtId="166" fontId="22" fillId="0" borderId="20" xfId="0" applyNumberFormat="1" applyFont="1" applyFill="1" applyBorder="1" applyAlignment="1">
      <alignment horizontal="center" vertical="center" wrapText="1"/>
    </xf>
    <xf numFmtId="166" fontId="22" fillId="0" borderId="47" xfId="0" applyNumberFormat="1" applyFont="1" applyFill="1" applyBorder="1" applyAlignment="1">
      <alignment horizontal="center" vertical="center" wrapText="1"/>
    </xf>
    <xf numFmtId="166" fontId="22" fillId="0" borderId="25" xfId="0" applyNumberFormat="1" applyFont="1" applyFill="1" applyBorder="1" applyAlignment="1">
      <alignment horizontal="center" vertical="center" wrapText="1"/>
    </xf>
    <xf numFmtId="166" fontId="22" fillId="0" borderId="15" xfId="0" applyNumberFormat="1" applyFont="1" applyFill="1" applyBorder="1" applyAlignment="1">
      <alignment horizontal="center" vertical="center" wrapText="1"/>
    </xf>
    <xf numFmtId="0" fontId="0" fillId="0" borderId="0" xfId="0"/>
    <xf numFmtId="0" fontId="21" fillId="0" borderId="0" xfId="0" applyFont="1" applyFill="1"/>
    <xf numFmtId="0" fontId="21" fillId="0" borderId="0" xfId="0" applyFont="1"/>
    <xf numFmtId="0" fontId="21" fillId="0" borderId="0" xfId="0" applyFont="1" applyFill="1" applyBorder="1"/>
    <xf numFmtId="0" fontId="21" fillId="0" borderId="0" xfId="0" applyFont="1" applyBorder="1"/>
    <xf numFmtId="0" fontId="21" fillId="0" borderId="14" xfId="0" applyFont="1" applyBorder="1"/>
    <xf numFmtId="3" fontId="21" fillId="0" borderId="0" xfId="0" applyNumberFormat="1" applyFont="1" applyBorder="1"/>
    <xf numFmtId="0" fontId="24" fillId="0" borderId="0" xfId="0" applyFont="1" applyFill="1"/>
    <xf numFmtId="0" fontId="24" fillId="0" borderId="0" xfId="0" applyFont="1"/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6" borderId="14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24" borderId="44" xfId="0" applyNumberFormat="1" applyFont="1" applyFill="1" applyBorder="1" applyAlignment="1">
      <alignment horizontal="center" vertical="center" wrapText="1"/>
    </xf>
    <xf numFmtId="166" fontId="23" fillId="26" borderId="29" xfId="0" applyNumberFormat="1" applyFont="1" applyFill="1" applyBorder="1" applyAlignment="1">
      <alignment horizontal="center" vertical="center" wrapText="1"/>
    </xf>
    <xf numFmtId="166" fontId="23" fillId="0" borderId="32" xfId="0" applyNumberFormat="1" applyFont="1" applyFill="1" applyBorder="1" applyAlignment="1">
      <alignment horizontal="center" vertical="center" wrapText="1"/>
    </xf>
    <xf numFmtId="166" fontId="23" fillId="0" borderId="29" xfId="0" applyNumberFormat="1" applyFont="1" applyFill="1" applyBorder="1" applyAlignment="1">
      <alignment horizontal="center" vertical="center" wrapText="1"/>
    </xf>
    <xf numFmtId="166" fontId="23" fillId="32" borderId="44" xfId="0" applyNumberFormat="1" applyFont="1" applyFill="1" applyBorder="1" applyAlignment="1">
      <alignment horizontal="center" vertical="center" wrapText="1"/>
    </xf>
    <xf numFmtId="166" fontId="23" fillId="32" borderId="43" xfId="0" applyNumberFormat="1" applyFont="1" applyFill="1" applyBorder="1" applyAlignment="1">
      <alignment horizontal="center" vertical="center" wrapText="1"/>
    </xf>
    <xf numFmtId="166" fontId="23" fillId="0" borderId="19" xfId="0" applyNumberFormat="1" applyFont="1" applyFill="1" applyBorder="1" applyAlignment="1">
      <alignment horizontal="center" vertical="center" wrapText="1"/>
    </xf>
    <xf numFmtId="166" fontId="23" fillId="26" borderId="12" xfId="0" applyNumberFormat="1" applyFont="1" applyFill="1" applyBorder="1" applyAlignment="1">
      <alignment horizontal="center" vertical="center" wrapText="1"/>
    </xf>
    <xf numFmtId="166" fontId="23" fillId="26" borderId="27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Border="1" applyAlignment="1">
      <alignment vertical="center" wrapText="1"/>
    </xf>
    <xf numFmtId="166" fontId="23" fillId="0" borderId="29" xfId="0" applyNumberFormat="1" applyFont="1" applyBorder="1" applyAlignment="1">
      <alignment vertical="center" wrapText="1"/>
    </xf>
    <xf numFmtId="166" fontId="23" fillId="28" borderId="57" xfId="0" applyNumberFormat="1" applyFont="1" applyFill="1" applyBorder="1" applyAlignment="1">
      <alignment horizontal="center" vertical="center" wrapText="1"/>
    </xf>
    <xf numFmtId="166" fontId="23" fillId="28" borderId="42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Border="1" applyAlignment="1">
      <alignment horizontal="center" vertical="center" wrapText="1"/>
    </xf>
    <xf numFmtId="166" fontId="23" fillId="31" borderId="1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164" fontId="25" fillId="0" borderId="0" xfId="0" applyNumberFormat="1" applyFont="1" applyFill="1"/>
    <xf numFmtId="0" fontId="23" fillId="0" borderId="2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6" fontId="23" fillId="28" borderId="13" xfId="0" applyNumberFormat="1" applyFont="1" applyFill="1" applyBorder="1" applyAlignment="1">
      <alignment horizontal="center" vertical="center" wrapText="1"/>
    </xf>
    <xf numFmtId="166" fontId="23" fillId="28" borderId="52" xfId="0" applyNumberFormat="1" applyFont="1" applyFill="1" applyBorder="1" applyAlignment="1">
      <alignment horizontal="center" vertical="center" wrapText="1"/>
    </xf>
    <xf numFmtId="166" fontId="23" fillId="28" borderId="53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22" fillId="0" borderId="14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31" borderId="26" xfId="0" applyNumberFormat="1" applyFont="1" applyFill="1" applyBorder="1" applyAlignment="1">
      <alignment horizontal="center" vertical="center" wrapText="1"/>
    </xf>
    <xf numFmtId="166" fontId="23" fillId="31" borderId="27" xfId="0" applyNumberFormat="1" applyFont="1" applyFill="1" applyBorder="1" applyAlignment="1">
      <alignment horizontal="center" vertical="center" wrapText="1"/>
    </xf>
    <xf numFmtId="166" fontId="23" fillId="31" borderId="51" xfId="0" applyNumberFormat="1" applyFont="1" applyFill="1" applyBorder="1" applyAlignment="1">
      <alignment horizontal="center" vertical="center" wrapText="1"/>
    </xf>
    <xf numFmtId="166" fontId="23" fillId="31" borderId="30" xfId="0" applyNumberFormat="1" applyFont="1" applyFill="1" applyBorder="1" applyAlignment="1">
      <alignment horizontal="center" vertical="center" wrapText="1"/>
    </xf>
    <xf numFmtId="166" fontId="23" fillId="31" borderId="36" xfId="0" applyNumberFormat="1" applyFont="1" applyFill="1" applyBorder="1" applyAlignment="1">
      <alignment horizontal="center" vertical="center" wrapText="1"/>
    </xf>
    <xf numFmtId="0" fontId="23" fillId="31" borderId="47" xfId="0" applyFont="1" applyFill="1" applyBorder="1" applyAlignment="1">
      <alignment horizontal="center" vertical="center" wrapText="1"/>
    </xf>
    <xf numFmtId="166" fontId="23" fillId="31" borderId="14" xfId="0" applyNumberFormat="1" applyFont="1" applyFill="1" applyBorder="1" applyAlignment="1">
      <alignment horizontal="center" vertical="center" wrapText="1"/>
    </xf>
    <xf numFmtId="166" fontId="23" fillId="31" borderId="11" xfId="0" applyNumberFormat="1" applyFont="1" applyFill="1" applyBorder="1" applyAlignment="1">
      <alignment horizontal="center" vertical="center" wrapText="1"/>
    </xf>
    <xf numFmtId="166" fontId="23" fillId="31" borderId="29" xfId="0" applyNumberFormat="1" applyFont="1" applyFill="1" applyBorder="1" applyAlignment="1">
      <alignment horizontal="center" vertical="center" wrapText="1"/>
    </xf>
    <xf numFmtId="14" fontId="23" fillId="0" borderId="64" xfId="0" applyNumberFormat="1" applyFont="1" applyFill="1" applyBorder="1" applyAlignment="1">
      <alignment horizontal="center" vertical="center" wrapText="1"/>
    </xf>
    <xf numFmtId="166" fontId="23" fillId="0" borderId="51" xfId="0" applyNumberFormat="1" applyFont="1" applyFill="1" applyBorder="1" applyAlignment="1">
      <alignment horizontal="center" vertical="center" wrapText="1"/>
    </xf>
    <xf numFmtId="166" fontId="23" fillId="0" borderId="36" xfId="0" applyNumberFormat="1" applyFont="1" applyFill="1" applyBorder="1" applyAlignment="1">
      <alignment horizontal="center" vertical="center" wrapText="1"/>
    </xf>
    <xf numFmtId="166" fontId="23" fillId="32" borderId="6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Border="1"/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31" xfId="0" applyNumberFormat="1" applyFont="1" applyFill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166" fontId="23" fillId="0" borderId="32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38" xfId="0" applyNumberFormat="1" applyFont="1" applyBorder="1" applyAlignment="1">
      <alignment horizontal="center" vertical="center" wrapText="1"/>
    </xf>
    <xf numFmtId="166" fontId="23" fillId="0" borderId="33" xfId="0" applyNumberFormat="1" applyFont="1" applyBorder="1" applyAlignment="1">
      <alignment horizontal="center" vertical="center" wrapText="1"/>
    </xf>
    <xf numFmtId="166" fontId="23" fillId="0" borderId="34" xfId="0" applyNumberFormat="1" applyFont="1" applyBorder="1" applyAlignment="1">
      <alignment horizontal="center" vertical="center" wrapText="1"/>
    </xf>
    <xf numFmtId="166" fontId="23" fillId="0" borderId="35" xfId="0" applyNumberFormat="1" applyFont="1" applyBorder="1" applyAlignment="1">
      <alignment horizontal="center" vertical="center" wrapText="1"/>
    </xf>
    <xf numFmtId="166" fontId="23" fillId="0" borderId="50" xfId="0" applyNumberFormat="1" applyFont="1" applyBorder="1" applyAlignment="1">
      <alignment horizontal="center" vertical="center" wrapText="1"/>
    </xf>
    <xf numFmtId="166" fontId="23" fillId="0" borderId="32" xfId="0" applyNumberFormat="1" applyFont="1" applyFill="1" applyBorder="1" applyAlignment="1">
      <alignment horizontal="center" vertical="center" wrapText="1"/>
    </xf>
    <xf numFmtId="166" fontId="23" fillId="32" borderId="13" xfId="0" applyNumberFormat="1" applyFont="1" applyFill="1" applyBorder="1" applyAlignment="1">
      <alignment horizontal="center" vertical="center" wrapText="1"/>
    </xf>
    <xf numFmtId="166" fontId="23" fillId="31" borderId="43" xfId="0" applyNumberFormat="1" applyFont="1" applyFill="1" applyBorder="1" applyAlignment="1">
      <alignment horizontal="center" vertical="center" wrapText="1"/>
    </xf>
    <xf numFmtId="166" fontId="23" fillId="31" borderId="44" xfId="0" applyNumberFormat="1" applyFont="1" applyFill="1" applyBorder="1" applyAlignment="1">
      <alignment horizontal="center" vertical="center" wrapText="1"/>
    </xf>
    <xf numFmtId="166" fontId="23" fillId="31" borderId="45" xfId="0" applyNumberFormat="1" applyFont="1" applyFill="1" applyBorder="1" applyAlignment="1">
      <alignment horizontal="center" vertical="center" wrapText="1"/>
    </xf>
    <xf numFmtId="166" fontId="23" fillId="0" borderId="50" xfId="0" applyNumberFormat="1" applyFont="1" applyFill="1" applyBorder="1" applyAlignment="1">
      <alignment horizontal="center" vertical="center" wrapText="1"/>
    </xf>
    <xf numFmtId="166" fontId="23" fillId="0" borderId="63" xfId="0" applyNumberFormat="1" applyFont="1" applyBorder="1" applyAlignment="1">
      <alignment horizontal="center" vertical="center" wrapText="1"/>
    </xf>
    <xf numFmtId="166" fontId="23" fillId="31" borderId="12" xfId="0" applyNumberFormat="1" applyFont="1" applyFill="1" applyBorder="1" applyAlignment="1">
      <alignment horizontal="center" vertical="center" wrapText="1"/>
    </xf>
    <xf numFmtId="166" fontId="23" fillId="0" borderId="64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/>
    <xf numFmtId="166" fontId="23" fillId="0" borderId="80" xfId="0" applyNumberFormat="1" applyFont="1" applyBorder="1" applyAlignment="1">
      <alignment horizontal="center" vertical="center" wrapText="1"/>
    </xf>
    <xf numFmtId="166" fontId="23" fillId="0" borderId="81" xfId="0" applyNumberFormat="1" applyFont="1" applyBorder="1" applyAlignment="1">
      <alignment horizontal="center" vertical="center" wrapText="1"/>
    </xf>
    <xf numFmtId="166" fontId="23" fillId="32" borderId="55" xfId="0" applyNumberFormat="1" applyFont="1" applyFill="1" applyBorder="1" applyAlignment="1">
      <alignment horizontal="center" vertical="center" wrapText="1"/>
    </xf>
    <xf numFmtId="166" fontId="23" fillId="0" borderId="63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29" xfId="0" applyNumberFormat="1" applyFont="1" applyBorder="1" applyAlignment="1">
      <alignment horizontal="center" vertical="center" wrapText="1"/>
    </xf>
    <xf numFmtId="166" fontId="23" fillId="32" borderId="52" xfId="0" applyNumberFormat="1" applyFont="1" applyFill="1" applyBorder="1" applyAlignment="1">
      <alignment horizontal="center" vertical="center" wrapText="1"/>
    </xf>
    <xf numFmtId="166" fontId="23" fillId="32" borderId="53" xfId="0" applyNumberFormat="1" applyFont="1" applyFill="1" applyBorder="1" applyAlignment="1">
      <alignment horizontal="center" vertical="center" wrapText="1"/>
    </xf>
    <xf numFmtId="166" fontId="23" fillId="31" borderId="26" xfId="0" applyNumberFormat="1" applyFont="1" applyFill="1" applyBorder="1" applyAlignment="1">
      <alignment horizontal="center" vertical="center" wrapText="1"/>
    </xf>
    <xf numFmtId="166" fontId="23" fillId="31" borderId="27" xfId="0" applyNumberFormat="1" applyFont="1" applyFill="1" applyBorder="1" applyAlignment="1">
      <alignment horizontal="center" vertical="center" wrapText="1"/>
    </xf>
    <xf numFmtId="166" fontId="23" fillId="31" borderId="51" xfId="0" applyNumberFormat="1" applyFont="1" applyFill="1" applyBorder="1" applyAlignment="1">
      <alignment horizontal="center" vertical="center" wrapText="1"/>
    </xf>
    <xf numFmtId="166" fontId="23" fillId="31" borderId="30" xfId="0" applyNumberFormat="1" applyFont="1" applyFill="1" applyBorder="1" applyAlignment="1">
      <alignment horizontal="center" vertical="center" wrapText="1"/>
    </xf>
    <xf numFmtId="166" fontId="23" fillId="31" borderId="36" xfId="0" applyNumberFormat="1" applyFont="1" applyFill="1" applyBorder="1" applyAlignment="1">
      <alignment horizontal="center" vertical="center" wrapText="1"/>
    </xf>
    <xf numFmtId="0" fontId="23" fillId="31" borderId="47" xfId="0" applyFont="1" applyFill="1" applyBorder="1" applyAlignment="1">
      <alignment horizontal="center" vertical="center" wrapText="1"/>
    </xf>
    <xf numFmtId="166" fontId="23" fillId="32" borderId="64" xfId="0" applyNumberFormat="1" applyFont="1" applyFill="1" applyBorder="1" applyAlignment="1">
      <alignment horizontal="center" vertical="center" wrapText="1"/>
    </xf>
    <xf numFmtId="166" fontId="23" fillId="32" borderId="24" xfId="0" applyNumberFormat="1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166" fontId="23" fillId="0" borderId="30" xfId="0" applyNumberFormat="1" applyFont="1" applyFill="1" applyBorder="1" applyAlignment="1">
      <alignment horizontal="center" vertical="center" wrapText="1"/>
    </xf>
    <xf numFmtId="166" fontId="23" fillId="0" borderId="47" xfId="0" applyNumberFormat="1" applyFont="1" applyFill="1" applyBorder="1" applyAlignment="1">
      <alignment horizontal="center" vertical="center" wrapText="1"/>
    </xf>
    <xf numFmtId="0" fontId="23" fillId="28" borderId="55" xfId="0" applyFont="1" applyFill="1" applyBorder="1" applyAlignment="1">
      <alignment vertical="center" wrapText="1"/>
    </xf>
    <xf numFmtId="166" fontId="23" fillId="31" borderId="16" xfId="0" applyNumberFormat="1" applyFont="1" applyFill="1" applyBorder="1" applyAlignment="1">
      <alignment horizontal="center" vertical="center" wrapText="1"/>
    </xf>
    <xf numFmtId="166" fontId="23" fillId="31" borderId="32" xfId="0" applyNumberFormat="1" applyFont="1" applyFill="1" applyBorder="1" applyAlignment="1">
      <alignment horizontal="center" vertical="center" wrapText="1"/>
    </xf>
    <xf numFmtId="166" fontId="23" fillId="31" borderId="15" xfId="0" applyNumberFormat="1" applyFont="1" applyFill="1" applyBorder="1" applyAlignment="1">
      <alignment horizontal="center" vertical="center" wrapText="1"/>
    </xf>
    <xf numFmtId="166" fontId="23" fillId="31" borderId="25" xfId="0" applyNumberFormat="1" applyFont="1" applyFill="1" applyBorder="1" applyAlignment="1">
      <alignment horizontal="center" vertical="center" wrapText="1"/>
    </xf>
    <xf numFmtId="166" fontId="23" fillId="32" borderId="44" xfId="0" applyNumberFormat="1" applyFont="1" applyFill="1" applyBorder="1" applyAlignment="1">
      <alignment horizontal="center" vertical="center" wrapText="1"/>
    </xf>
    <xf numFmtId="166" fontId="23" fillId="32" borderId="43" xfId="0" applyNumberFormat="1" applyFont="1" applyFill="1" applyBorder="1" applyAlignment="1">
      <alignment horizontal="center" vertical="center" wrapText="1"/>
    </xf>
    <xf numFmtId="166" fontId="23" fillId="32" borderId="45" xfId="0" applyNumberFormat="1" applyFont="1" applyFill="1" applyBorder="1" applyAlignment="1">
      <alignment horizontal="center" vertical="center" wrapText="1"/>
    </xf>
    <xf numFmtId="166" fontId="23" fillId="31" borderId="16" xfId="0" applyNumberFormat="1" applyFont="1" applyFill="1" applyBorder="1" applyAlignment="1">
      <alignment horizontal="center" vertical="center" wrapText="1"/>
    </xf>
    <xf numFmtId="166" fontId="23" fillId="31" borderId="32" xfId="0" applyNumberFormat="1" applyFont="1" applyFill="1" applyBorder="1" applyAlignment="1">
      <alignment horizontal="center" vertical="center" wrapText="1"/>
    </xf>
    <xf numFmtId="166" fontId="23" fillId="31" borderId="19" xfId="0" applyNumberFormat="1" applyFont="1" applyFill="1" applyBorder="1" applyAlignment="1">
      <alignment horizontal="center" vertical="center" wrapText="1"/>
    </xf>
    <xf numFmtId="166" fontId="23" fillId="31" borderId="15" xfId="0" applyNumberFormat="1" applyFont="1" applyFill="1" applyBorder="1" applyAlignment="1">
      <alignment horizontal="center" vertical="center" wrapText="1"/>
    </xf>
    <xf numFmtId="166" fontId="23" fillId="31" borderId="25" xfId="0" applyNumberFormat="1" applyFont="1" applyFill="1" applyBorder="1" applyAlignment="1">
      <alignment horizontal="center" vertical="center" wrapText="1"/>
    </xf>
    <xf numFmtId="166" fontId="23" fillId="31" borderId="2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31" xfId="0" applyNumberFormat="1" applyFont="1" applyFill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33" xfId="0" applyNumberFormat="1" applyFont="1" applyBorder="1" applyAlignment="1">
      <alignment horizontal="center" vertical="center" wrapText="1"/>
    </xf>
    <xf numFmtId="166" fontId="23" fillId="0" borderId="34" xfId="0" applyNumberFormat="1" applyFont="1" applyBorder="1" applyAlignment="1">
      <alignment horizontal="center" vertical="center" wrapText="1"/>
    </xf>
    <xf numFmtId="166" fontId="23" fillId="0" borderId="35" xfId="0" applyNumberFormat="1" applyFont="1" applyBorder="1" applyAlignment="1">
      <alignment horizontal="center" vertical="center" wrapText="1"/>
    </xf>
    <xf numFmtId="166" fontId="23" fillId="0" borderId="50" xfId="0" applyNumberFormat="1" applyFont="1" applyBorder="1" applyAlignment="1">
      <alignment horizontal="center" vertical="center" wrapText="1"/>
    </xf>
    <xf numFmtId="166" fontId="23" fillId="0" borderId="27" xfId="0" applyNumberFormat="1" applyFont="1" applyFill="1" applyBorder="1" applyAlignment="1">
      <alignment horizontal="center" vertical="center" wrapText="1"/>
    </xf>
    <xf numFmtId="166" fontId="23" fillId="0" borderId="35" xfId="0" applyNumberFormat="1" applyFont="1" applyFill="1" applyBorder="1" applyAlignment="1">
      <alignment horizontal="center" vertical="center" wrapText="1"/>
    </xf>
    <xf numFmtId="166" fontId="23" fillId="31" borderId="43" xfId="0" applyNumberFormat="1" applyFont="1" applyFill="1" applyBorder="1" applyAlignment="1">
      <alignment horizontal="center" vertical="center" wrapText="1"/>
    </xf>
    <xf numFmtId="166" fontId="23" fillId="31" borderId="44" xfId="0" applyNumberFormat="1" applyFont="1" applyFill="1" applyBorder="1" applyAlignment="1">
      <alignment horizontal="center" vertical="center" wrapText="1"/>
    </xf>
    <xf numFmtId="166" fontId="23" fillId="31" borderId="45" xfId="0" applyNumberFormat="1" applyFont="1" applyFill="1" applyBorder="1" applyAlignment="1">
      <alignment horizontal="center" vertical="center" wrapText="1"/>
    </xf>
    <xf numFmtId="166" fontId="23" fillId="32" borderId="44" xfId="0" applyNumberFormat="1" applyFont="1" applyFill="1" applyBorder="1" applyAlignment="1">
      <alignment horizontal="center" vertical="center" wrapText="1"/>
    </xf>
    <xf numFmtId="166" fontId="23" fillId="32" borderId="43" xfId="0" applyNumberFormat="1" applyFont="1" applyFill="1" applyBorder="1" applyAlignment="1">
      <alignment horizontal="center" vertical="center" wrapText="1"/>
    </xf>
    <xf numFmtId="166" fontId="23" fillId="32" borderId="45" xfId="0" applyNumberFormat="1" applyFont="1" applyFill="1" applyBorder="1" applyAlignment="1">
      <alignment horizontal="center" vertical="center" wrapText="1"/>
    </xf>
    <xf numFmtId="166" fontId="23" fillId="0" borderId="63" xfId="0" applyNumberFormat="1" applyFont="1" applyBorder="1" applyAlignment="1">
      <alignment horizontal="center" vertical="center" wrapText="1"/>
    </xf>
    <xf numFmtId="166" fontId="23" fillId="0" borderId="26" xfId="0" applyNumberFormat="1" applyFont="1" applyFill="1" applyBorder="1" applyAlignment="1">
      <alignment horizontal="center" vertical="center" wrapText="1"/>
    </xf>
    <xf numFmtId="166" fontId="23" fillId="0" borderId="28" xfId="0" applyNumberFormat="1" applyFont="1" applyFill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166" fontId="23" fillId="0" borderId="29" xfId="0" applyNumberFormat="1" applyFont="1" applyBorder="1" applyAlignment="1">
      <alignment horizontal="center" vertical="center" wrapText="1"/>
    </xf>
    <xf numFmtId="166" fontId="23" fillId="0" borderId="64" xfId="0" applyNumberFormat="1" applyFont="1" applyBorder="1" applyAlignment="1">
      <alignment horizontal="center" vertical="center" wrapText="1"/>
    </xf>
    <xf numFmtId="166" fontId="23" fillId="0" borderId="24" xfId="0" applyNumberFormat="1" applyFont="1" applyBorder="1" applyAlignment="1">
      <alignment horizontal="center" vertical="center" wrapText="1"/>
    </xf>
    <xf numFmtId="166" fontId="23" fillId="0" borderId="43" xfId="0" applyNumberFormat="1" applyFont="1" applyFill="1" applyBorder="1" applyAlignment="1">
      <alignment horizontal="center" vertical="center" wrapText="1"/>
    </xf>
    <xf numFmtId="166" fontId="23" fillId="0" borderId="44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26" borderId="32" xfId="0" applyNumberFormat="1" applyFont="1" applyFill="1" applyBorder="1" applyAlignment="1">
      <alignment horizontal="center" vertical="center" wrapText="1"/>
    </xf>
    <xf numFmtId="166" fontId="23" fillId="0" borderId="35" xfId="0" applyNumberFormat="1" applyFont="1" applyBorder="1" applyAlignment="1">
      <alignment horizontal="center" vertical="center" wrapText="1"/>
    </xf>
    <xf numFmtId="166" fontId="23" fillId="0" borderId="50" xfId="0" applyNumberFormat="1" applyFont="1" applyBorder="1" applyAlignment="1">
      <alignment horizontal="center" vertical="center" wrapText="1"/>
    </xf>
    <xf numFmtId="166" fontId="23" fillId="0" borderId="27" xfId="0" applyNumberFormat="1" applyFont="1" applyFill="1" applyBorder="1" applyAlignment="1">
      <alignment horizontal="center" vertical="center" wrapText="1"/>
    </xf>
    <xf numFmtId="166" fontId="23" fillId="0" borderId="29" xfId="0" applyNumberFormat="1" applyFont="1" applyFill="1" applyBorder="1" applyAlignment="1">
      <alignment horizontal="center" vertical="center" wrapText="1"/>
    </xf>
    <xf numFmtId="166" fontId="23" fillId="26" borderId="19" xfId="0" applyNumberFormat="1" applyFont="1" applyFill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39" xfId="0" applyNumberFormat="1" applyFont="1" applyBorder="1" applyAlignment="1">
      <alignment horizontal="center" vertical="center" wrapText="1"/>
    </xf>
    <xf numFmtId="166" fontId="23" fillId="0" borderId="34" xfId="0" applyNumberFormat="1" applyFont="1" applyBorder="1" applyAlignment="1">
      <alignment horizontal="center" vertical="center" wrapText="1"/>
    </xf>
    <xf numFmtId="166" fontId="23" fillId="0" borderId="50" xfId="0" applyNumberFormat="1" applyFont="1" applyBorder="1" applyAlignment="1">
      <alignment horizontal="center" vertical="center" wrapText="1"/>
    </xf>
    <xf numFmtId="166" fontId="23" fillId="0" borderId="54" xfId="0" applyNumberFormat="1" applyFont="1" applyBorder="1" applyAlignment="1">
      <alignment horizontal="center" vertical="center" wrapText="1"/>
    </xf>
    <xf numFmtId="166" fontId="23" fillId="0" borderId="63" xfId="0" applyNumberFormat="1" applyFont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0" borderId="32" xfId="0" applyNumberFormat="1" applyFont="1" applyFill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3" fillId="24" borderId="43" xfId="0" applyNumberFormat="1" applyFont="1" applyFill="1" applyBorder="1" applyAlignment="1">
      <alignment horizontal="center" vertical="center" wrapText="1"/>
    </xf>
    <xf numFmtId="166" fontId="23" fillId="24" borderId="44" xfId="0" applyNumberFormat="1" applyFont="1" applyFill="1" applyBorder="1" applyAlignment="1">
      <alignment horizontal="center" vertical="center" wrapText="1"/>
    </xf>
    <xf numFmtId="166" fontId="23" fillId="0" borderId="27" xfId="0" applyNumberFormat="1" applyFont="1" applyFill="1" applyBorder="1" applyAlignment="1">
      <alignment horizontal="center" vertical="center" wrapText="1"/>
    </xf>
    <xf numFmtId="166" fontId="23" fillId="24" borderId="45" xfId="0" applyNumberFormat="1" applyFont="1" applyFill="1" applyBorder="1" applyAlignment="1">
      <alignment horizontal="center" vertical="center" wrapText="1"/>
    </xf>
    <xf numFmtId="166" fontId="23" fillId="31" borderId="12" xfId="0" applyNumberFormat="1" applyFont="1" applyFill="1" applyBorder="1" applyAlignment="1">
      <alignment horizontal="center" vertical="center" wrapText="1"/>
    </xf>
    <xf numFmtId="166" fontId="23" fillId="28" borderId="13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Fill="1" applyBorder="1" applyAlignment="1">
      <alignment horizontal="center" vertical="center" wrapText="1"/>
    </xf>
    <xf numFmtId="166" fontId="23" fillId="31" borderId="27" xfId="0" applyNumberFormat="1" applyFont="1" applyFill="1" applyBorder="1" applyAlignment="1">
      <alignment horizontal="center" vertical="center" wrapText="1"/>
    </xf>
    <xf numFmtId="166" fontId="23" fillId="31" borderId="51" xfId="0" applyNumberFormat="1" applyFont="1" applyFill="1" applyBorder="1" applyAlignment="1">
      <alignment horizontal="center" vertical="center" wrapText="1"/>
    </xf>
    <xf numFmtId="166" fontId="23" fillId="31" borderId="30" xfId="0" applyNumberFormat="1" applyFont="1" applyFill="1" applyBorder="1" applyAlignment="1">
      <alignment horizontal="center" vertical="center" wrapText="1"/>
    </xf>
    <xf numFmtId="166" fontId="23" fillId="31" borderId="36" xfId="0" applyNumberFormat="1" applyFont="1" applyFill="1" applyBorder="1" applyAlignment="1">
      <alignment horizontal="center" vertical="center" wrapText="1"/>
    </xf>
    <xf numFmtId="166" fontId="23" fillId="28" borderId="60" xfId="0" applyNumberFormat="1" applyFont="1" applyFill="1" applyBorder="1" applyAlignment="1">
      <alignment horizontal="center" vertical="center" wrapText="1"/>
    </xf>
    <xf numFmtId="166" fontId="23" fillId="24" borderId="39" xfId="0" applyNumberFormat="1" applyFont="1" applyFill="1" applyBorder="1" applyAlignment="1">
      <alignment horizontal="center" vertical="center" wrapText="1"/>
    </xf>
    <xf numFmtId="0" fontId="23" fillId="31" borderId="64" xfId="0" applyFont="1" applyFill="1" applyBorder="1" applyAlignment="1">
      <alignment horizontal="center" vertical="center" wrapText="1"/>
    </xf>
    <xf numFmtId="166" fontId="23" fillId="0" borderId="38" xfId="0" applyNumberFormat="1" applyFont="1" applyFill="1" applyBorder="1" applyAlignment="1">
      <alignment horizontal="center" vertical="center" wrapText="1"/>
    </xf>
    <xf numFmtId="166" fontId="23" fillId="0" borderId="85" xfId="0" applyNumberFormat="1" applyFont="1" applyBorder="1" applyAlignment="1">
      <alignment horizontal="center" vertical="center" wrapText="1"/>
    </xf>
    <xf numFmtId="166" fontId="23" fillId="0" borderId="61" xfId="0" applyNumberFormat="1" applyFont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31" xfId="0" applyNumberFormat="1" applyFont="1" applyFill="1" applyBorder="1" applyAlignment="1">
      <alignment horizontal="center" vertical="center" wrapText="1"/>
    </xf>
    <xf numFmtId="166" fontId="23" fillId="0" borderId="3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25" xfId="0" applyNumberFormat="1" applyFont="1" applyFill="1" applyBorder="1" applyAlignment="1">
      <alignment horizontal="center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38" xfId="0" applyNumberFormat="1" applyFont="1" applyBorder="1" applyAlignment="1">
      <alignment horizontal="center" vertical="center" wrapText="1"/>
    </xf>
    <xf numFmtId="166" fontId="23" fillId="0" borderId="34" xfId="0" applyNumberFormat="1" applyFont="1" applyBorder="1" applyAlignment="1">
      <alignment horizontal="center" vertical="center" wrapText="1"/>
    </xf>
    <xf numFmtId="166" fontId="23" fillId="0" borderId="50" xfId="0" applyNumberFormat="1" applyFont="1" applyBorder="1" applyAlignment="1">
      <alignment horizontal="center" vertical="center" wrapText="1"/>
    </xf>
    <xf numFmtId="166" fontId="23" fillId="0" borderId="50" xfId="0" applyNumberFormat="1" applyFont="1" applyFill="1" applyBorder="1" applyAlignment="1">
      <alignment horizontal="center" vertical="center" wrapText="1"/>
    </xf>
    <xf numFmtId="166" fontId="23" fillId="0" borderId="5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34" xfId="0" applyNumberFormat="1" applyFont="1" applyBorder="1" applyAlignment="1">
      <alignment horizontal="center" vertical="center" wrapText="1"/>
    </xf>
    <xf numFmtId="166" fontId="23" fillId="0" borderId="50" xfId="0" applyNumberFormat="1" applyFont="1" applyBorder="1" applyAlignment="1">
      <alignment horizontal="center" vertical="center" wrapText="1"/>
    </xf>
    <xf numFmtId="166" fontId="23" fillId="0" borderId="50" xfId="0" applyNumberFormat="1" applyFont="1" applyFill="1" applyBorder="1" applyAlignment="1">
      <alignment horizontal="center" vertical="center" wrapText="1"/>
    </xf>
    <xf numFmtId="166" fontId="23" fillId="0" borderId="5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4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31" xfId="0" applyNumberFormat="1" applyFont="1" applyFill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33" xfId="0" applyNumberFormat="1" applyFont="1" applyBorder="1" applyAlignment="1">
      <alignment horizontal="center" vertical="center" wrapText="1"/>
    </xf>
    <xf numFmtId="166" fontId="23" fillId="0" borderId="35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0" borderId="31" xfId="0" applyNumberFormat="1" applyFont="1" applyFill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28" borderId="45" xfId="0" applyNumberFormat="1" applyFont="1" applyFill="1" applyBorder="1" applyAlignment="1">
      <alignment horizontal="center" vertical="center" wrapText="1"/>
    </xf>
    <xf numFmtId="166" fontId="23" fillId="0" borderId="33" xfId="0" applyNumberFormat="1" applyFont="1" applyBorder="1" applyAlignment="1">
      <alignment horizontal="center" vertical="center" wrapText="1"/>
    </xf>
    <xf numFmtId="166" fontId="23" fillId="0" borderId="34" xfId="0" applyNumberFormat="1" applyFont="1" applyBorder="1" applyAlignment="1">
      <alignment horizontal="center" vertical="center" wrapText="1"/>
    </xf>
    <xf numFmtId="166" fontId="23" fillId="0" borderId="35" xfId="0" applyNumberFormat="1" applyFont="1" applyBorder="1" applyAlignment="1">
      <alignment horizontal="center" vertical="center" wrapText="1"/>
    </xf>
    <xf numFmtId="166" fontId="23" fillId="0" borderId="50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31" xfId="0" applyNumberFormat="1" applyFont="1" applyFill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31" xfId="0" applyNumberFormat="1" applyFont="1" applyFill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31" xfId="0" applyNumberFormat="1" applyFont="1" applyBorder="1" applyAlignment="1">
      <alignment horizontal="center" vertical="center" wrapText="1"/>
    </xf>
    <xf numFmtId="166" fontId="23" fillId="0" borderId="16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49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 wrapText="1"/>
    </xf>
    <xf numFmtId="166" fontId="23" fillId="28" borderId="43" xfId="0" applyNumberFormat="1" applyFont="1" applyFill="1" applyBorder="1" applyAlignment="1">
      <alignment horizontal="center" vertical="center" wrapText="1"/>
    </xf>
    <xf numFmtId="166" fontId="23" fillId="28" borderId="44" xfId="0" applyNumberFormat="1" applyFont="1" applyFill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24" borderId="43" xfId="0" applyNumberFormat="1" applyFont="1" applyFill="1" applyBorder="1" applyAlignment="1">
      <alignment horizontal="center" vertical="center" wrapText="1"/>
    </xf>
    <xf numFmtId="166" fontId="23" fillId="24" borderId="44" xfId="0" applyNumberFormat="1" applyFont="1" applyFill="1" applyBorder="1" applyAlignment="1">
      <alignment horizontal="center" vertical="center" wrapText="1"/>
    </xf>
    <xf numFmtId="166" fontId="23" fillId="24" borderId="13" xfId="0" applyNumberFormat="1" applyFont="1" applyFill="1" applyBorder="1" applyAlignment="1">
      <alignment horizontal="center" vertical="center" wrapText="1"/>
    </xf>
    <xf numFmtId="166" fontId="23" fillId="24" borderId="58" xfId="0" applyNumberFormat="1" applyFont="1" applyFill="1" applyBorder="1" applyAlignment="1">
      <alignment horizontal="center" vertical="center" wrapText="1"/>
    </xf>
    <xf numFmtId="166" fontId="23" fillId="31" borderId="12" xfId="0" applyNumberFormat="1" applyFont="1" applyFill="1" applyBorder="1" applyAlignment="1">
      <alignment horizontal="center" vertical="center" wrapText="1"/>
    </xf>
    <xf numFmtId="166" fontId="22" fillId="0" borderId="12" xfId="0" applyNumberFormat="1" applyFont="1" applyFill="1" applyBorder="1" applyAlignment="1">
      <alignment horizontal="center" vertical="center" wrapText="1"/>
    </xf>
    <xf numFmtId="166" fontId="22" fillId="0" borderId="14" xfId="0" applyNumberFormat="1" applyFont="1" applyFill="1" applyBorder="1" applyAlignment="1">
      <alignment horizontal="center" vertical="center" wrapText="1"/>
    </xf>
    <xf numFmtId="166" fontId="23" fillId="31" borderId="26" xfId="0" applyNumberFormat="1" applyFont="1" applyFill="1" applyBorder="1" applyAlignment="1">
      <alignment horizontal="center" vertical="center" wrapText="1"/>
    </xf>
    <xf numFmtId="166" fontId="23" fillId="32" borderId="58" xfId="0" applyNumberFormat="1" applyFont="1" applyFill="1" applyBorder="1" applyAlignment="1">
      <alignment horizontal="center" vertical="center" wrapText="1"/>
    </xf>
    <xf numFmtId="166" fontId="23" fillId="32" borderId="77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58" xfId="0" applyNumberFormat="1" applyFont="1" applyFill="1" applyBorder="1" applyAlignment="1">
      <alignment horizontal="center" vertical="center" wrapText="1"/>
    </xf>
    <xf numFmtId="166" fontId="23" fillId="0" borderId="79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64" xfId="0" applyNumberFormat="1" applyFont="1" applyFill="1" applyBorder="1" applyAlignment="1">
      <alignment horizontal="center" vertical="center" wrapText="1"/>
    </xf>
    <xf numFmtId="166" fontId="22" fillId="0" borderId="27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vertical="center" wrapText="1"/>
    </xf>
    <xf numFmtId="166" fontId="22" fillId="0" borderId="43" xfId="0" applyNumberFormat="1" applyFont="1" applyBorder="1" applyAlignment="1">
      <alignment horizontal="center" vertical="center" wrapText="1"/>
    </xf>
    <xf numFmtId="166" fontId="22" fillId="0" borderId="44" xfId="0" applyNumberFormat="1" applyFont="1" applyBorder="1" applyAlignment="1">
      <alignment horizontal="center" vertical="center" wrapText="1"/>
    </xf>
    <xf numFmtId="166" fontId="22" fillId="0" borderId="45" xfId="0" applyNumberFormat="1" applyFont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166" fontId="23" fillId="32" borderId="60" xfId="0" applyNumberFormat="1" applyFont="1" applyFill="1" applyBorder="1" applyAlignment="1">
      <alignment horizontal="center" vertical="center" wrapText="1"/>
    </xf>
    <xf numFmtId="166" fontId="23" fillId="31" borderId="59" xfId="0" applyNumberFormat="1" applyFont="1" applyFill="1" applyBorder="1" applyAlignment="1">
      <alignment horizontal="center" vertical="center" wrapText="1"/>
    </xf>
    <xf numFmtId="166" fontId="23" fillId="31" borderId="39" xfId="0" applyNumberFormat="1" applyFont="1" applyFill="1" applyBorder="1" applyAlignment="1">
      <alignment horizontal="center" vertical="center" wrapText="1"/>
    </xf>
    <xf numFmtId="166" fontId="23" fillId="31" borderId="28" xfId="0" applyNumberFormat="1" applyFont="1" applyFill="1" applyBorder="1" applyAlignment="1">
      <alignment horizontal="center" vertical="center" wrapText="1"/>
    </xf>
    <xf numFmtId="0" fontId="23" fillId="31" borderId="27" xfId="0" applyFont="1" applyFill="1" applyBorder="1" applyAlignment="1">
      <alignment horizontal="center" vertical="center" wrapText="1"/>
    </xf>
    <xf numFmtId="0" fontId="23" fillId="31" borderId="20" xfId="0" applyFont="1" applyFill="1" applyBorder="1" applyAlignment="1">
      <alignment horizontal="center" vertical="center" wrapText="1"/>
    </xf>
    <xf numFmtId="0" fontId="23" fillId="31" borderId="36" xfId="0" applyFont="1" applyFill="1" applyBorder="1" applyAlignment="1">
      <alignment horizontal="center" vertical="center" wrapText="1"/>
    </xf>
    <xf numFmtId="166" fontId="23" fillId="31" borderId="37" xfId="0" applyNumberFormat="1" applyFont="1" applyFill="1" applyBorder="1" applyAlignment="1">
      <alignment horizontal="center" vertical="center" wrapText="1"/>
    </xf>
    <xf numFmtId="166" fontId="23" fillId="31" borderId="17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64" fontId="27" fillId="0" borderId="0" xfId="0" applyNumberFormat="1" applyFont="1" applyFill="1" applyBorder="1"/>
    <xf numFmtId="0" fontId="26" fillId="0" borderId="0" xfId="0" applyFont="1" applyFill="1" applyBorder="1"/>
    <xf numFmtId="0" fontId="23" fillId="0" borderId="12" xfId="0" applyFont="1" applyFill="1" applyBorder="1" applyAlignment="1">
      <alignment horizontal="center" vertic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/>
    </xf>
    <xf numFmtId="0" fontId="23" fillId="24" borderId="64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32" borderId="68" xfId="0" applyFont="1" applyFill="1" applyBorder="1" applyAlignment="1">
      <alignment horizontal="right" vertical="center" wrapText="1"/>
    </xf>
    <xf numFmtId="0" fontId="23" fillId="32" borderId="69" xfId="0" applyFont="1" applyFill="1" applyBorder="1" applyAlignment="1">
      <alignment horizontal="right" vertical="center" wrapText="1"/>
    </xf>
    <xf numFmtId="0" fontId="23" fillId="32" borderId="54" xfId="0" applyFont="1" applyFill="1" applyBorder="1" applyAlignment="1">
      <alignment horizontal="right" vertical="center" wrapText="1"/>
    </xf>
    <xf numFmtId="0" fontId="23" fillId="31" borderId="25" xfId="0" applyFont="1" applyFill="1" applyBorder="1" applyAlignment="1">
      <alignment horizontal="center" vertical="center" wrapText="1"/>
    </xf>
    <xf numFmtId="0" fontId="23" fillId="31" borderId="64" xfId="0" applyFont="1" applyFill="1" applyBorder="1" applyAlignment="1">
      <alignment horizontal="center" vertical="center" wrapText="1"/>
    </xf>
    <xf numFmtId="0" fontId="23" fillId="31" borderId="25" xfId="0" applyFont="1" applyFill="1" applyBorder="1" applyAlignment="1">
      <alignment vertical="center" wrapText="1"/>
    </xf>
    <xf numFmtId="0" fontId="23" fillId="31" borderId="64" xfId="0" applyFont="1" applyFill="1" applyBorder="1" applyAlignment="1">
      <alignment vertical="center" wrapText="1"/>
    </xf>
    <xf numFmtId="0" fontId="23" fillId="31" borderId="13" xfId="0" applyFont="1" applyFill="1" applyBorder="1" applyAlignment="1">
      <alignment horizontal="center" vertical="center" wrapText="1"/>
    </xf>
    <xf numFmtId="0" fontId="23" fillId="31" borderId="58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64" xfId="0" applyFont="1" applyFill="1" applyBorder="1" applyAlignment="1">
      <alignment vertical="center" wrapText="1"/>
    </xf>
    <xf numFmtId="49" fontId="23" fillId="0" borderId="47" xfId="0" applyNumberFormat="1" applyFont="1" applyFill="1" applyBorder="1" applyAlignment="1">
      <alignment horizontal="center" vertical="center" wrapText="1"/>
    </xf>
    <xf numFmtId="0" fontId="23" fillId="31" borderId="32" xfId="0" applyFont="1" applyFill="1" applyBorder="1" applyAlignment="1">
      <alignment horizontal="center" vertical="center" wrapText="1"/>
    </xf>
    <xf numFmtId="0" fontId="23" fillId="32" borderId="43" xfId="0" applyFont="1" applyFill="1" applyBorder="1" applyAlignment="1">
      <alignment horizontal="right" vertical="center" wrapText="1"/>
    </xf>
    <xf numFmtId="0" fontId="23" fillId="32" borderId="44" xfId="0" applyFont="1" applyFill="1" applyBorder="1" applyAlignment="1">
      <alignment horizontal="right" vertical="center" wrapText="1"/>
    </xf>
    <xf numFmtId="0" fontId="23" fillId="32" borderId="45" xfId="0" applyFont="1" applyFill="1" applyBorder="1" applyAlignment="1">
      <alignment horizontal="right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64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64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31" borderId="32" xfId="0" applyFont="1" applyFill="1" applyBorder="1" applyAlignment="1">
      <alignment vertical="center" wrapText="1"/>
    </xf>
    <xf numFmtId="0" fontId="23" fillId="31" borderId="14" xfId="0" applyFont="1" applyFill="1" applyBorder="1" applyAlignment="1">
      <alignment vertical="center" wrapText="1"/>
    </xf>
    <xf numFmtId="0" fontId="23" fillId="28" borderId="40" xfId="0" applyFont="1" applyFill="1" applyBorder="1" applyAlignment="1">
      <alignment horizontal="right" vertical="center" wrapText="1"/>
    </xf>
    <xf numFmtId="0" fontId="23" fillId="28" borderId="41" xfId="0" applyFont="1" applyFill="1" applyBorder="1" applyAlignment="1">
      <alignment horizontal="right" vertical="center" wrapText="1"/>
    </xf>
    <xf numFmtId="0" fontId="23" fillId="28" borderId="42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5" borderId="63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2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23" fillId="0" borderId="58" xfId="0" applyNumberFormat="1" applyFont="1" applyFill="1" applyBorder="1" applyAlignment="1">
      <alignment horizontal="center" vertical="center" wrapText="1"/>
    </xf>
    <xf numFmtId="14" fontId="23" fillId="0" borderId="32" xfId="0" applyNumberFormat="1" applyFont="1" applyFill="1" applyBorder="1" applyAlignment="1">
      <alignment horizontal="center" vertical="center" wrapText="1"/>
    </xf>
    <xf numFmtId="14" fontId="23" fillId="0" borderId="25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 wrapText="1"/>
    </xf>
    <xf numFmtId="49" fontId="23" fillId="0" borderId="67" xfId="0" applyNumberFormat="1" applyFont="1" applyFill="1" applyBorder="1" applyAlignment="1">
      <alignment horizontal="center" vertical="center" wrapText="1"/>
    </xf>
    <xf numFmtId="0" fontId="23" fillId="31" borderId="65" xfId="0" applyFont="1" applyFill="1" applyBorder="1" applyAlignment="1">
      <alignment horizontal="center" vertical="center" wrapText="1"/>
    </xf>
    <xf numFmtId="0" fontId="23" fillId="31" borderId="0" xfId="0" applyFont="1" applyFill="1" applyBorder="1" applyAlignment="1">
      <alignment horizontal="center" vertical="center" wrapText="1"/>
    </xf>
    <xf numFmtId="0" fontId="23" fillId="31" borderId="69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/>
    </xf>
    <xf numFmtId="0" fontId="23" fillId="24" borderId="6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28" borderId="56" xfId="0" applyFont="1" applyFill="1" applyBorder="1" applyAlignment="1">
      <alignment horizontal="right" vertical="center" wrapText="1"/>
    </xf>
    <xf numFmtId="0" fontId="23" fillId="28" borderId="65" xfId="0" applyFont="1" applyFill="1" applyBorder="1" applyAlignment="1">
      <alignment horizontal="right" vertical="center" wrapText="1"/>
    </xf>
    <xf numFmtId="0" fontId="23" fillId="28" borderId="66" xfId="0" applyFont="1" applyFill="1" applyBorder="1" applyAlignment="1">
      <alignment horizontal="right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69" xfId="0" applyFont="1" applyFill="1" applyBorder="1" applyAlignment="1">
      <alignment horizontal="left" vertical="center" wrapText="1"/>
    </xf>
    <xf numFmtId="0" fontId="23" fillId="24" borderId="54" xfId="0" applyFont="1" applyFill="1" applyBorder="1" applyAlignment="1">
      <alignment horizontal="left" vertical="center" wrapText="1"/>
    </xf>
    <xf numFmtId="0" fontId="23" fillId="25" borderId="56" xfId="0" applyFont="1" applyFill="1" applyBorder="1" applyAlignment="1">
      <alignment horizontal="right" vertical="center" wrapText="1"/>
    </xf>
    <xf numFmtId="0" fontId="23" fillId="25" borderId="65" xfId="0" applyFont="1" applyFill="1" applyBorder="1" applyAlignment="1">
      <alignment horizontal="right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24" borderId="56" xfId="0" applyFont="1" applyFill="1" applyBorder="1" applyAlignment="1">
      <alignment horizontal="right" vertical="center" wrapText="1"/>
    </xf>
    <xf numFmtId="0" fontId="23" fillId="24" borderId="65" xfId="0" applyFont="1" applyFill="1" applyBorder="1" applyAlignment="1">
      <alignment horizontal="right" vertical="center" wrapText="1"/>
    </xf>
    <xf numFmtId="0" fontId="23" fillId="24" borderId="66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26" borderId="37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1" fontId="23" fillId="31" borderId="47" xfId="0" applyNumberFormat="1" applyFont="1" applyFill="1" applyBorder="1" applyAlignment="1">
      <alignment horizontal="center" vertical="center" wrapText="1"/>
    </xf>
    <xf numFmtId="1" fontId="23" fillId="31" borderId="67" xfId="0" applyNumberFormat="1" applyFont="1" applyFill="1" applyBorder="1" applyAlignment="1">
      <alignment horizontal="center" vertical="center" wrapText="1"/>
    </xf>
    <xf numFmtId="0" fontId="23" fillId="28" borderId="40" xfId="0" applyFont="1" applyFill="1" applyBorder="1" applyAlignment="1">
      <alignment horizontal="center" vertical="center" wrapText="1"/>
    </xf>
    <xf numFmtId="0" fontId="23" fillId="28" borderId="41" xfId="0" applyFont="1" applyFill="1" applyBorder="1" applyAlignment="1">
      <alignment horizontal="center" vertical="center" wrapText="1"/>
    </xf>
    <xf numFmtId="0" fontId="23" fillId="28" borderId="42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left" vertical="center" wrapText="1"/>
    </xf>
    <xf numFmtId="0" fontId="23" fillId="24" borderId="41" xfId="0" applyFont="1" applyFill="1" applyBorder="1" applyAlignment="1">
      <alignment horizontal="left" vertical="center" wrapText="1"/>
    </xf>
    <xf numFmtId="0" fontId="23" fillId="24" borderId="42" xfId="0" applyFont="1" applyFill="1" applyBorder="1" applyAlignment="1">
      <alignment horizontal="left" vertical="center" wrapText="1"/>
    </xf>
    <xf numFmtId="0" fontId="23" fillId="25" borderId="40" xfId="0" applyFont="1" applyFill="1" applyBorder="1" applyAlignment="1">
      <alignment horizontal="right" vertical="center" wrapText="1"/>
    </xf>
    <xf numFmtId="0" fontId="23" fillId="25" borderId="41" xfId="0" applyFont="1" applyFill="1" applyBorder="1" applyAlignment="1">
      <alignment horizontal="right" vertical="center" wrapText="1"/>
    </xf>
    <xf numFmtId="0" fontId="23" fillId="25" borderId="42" xfId="0" applyFont="1" applyFill="1" applyBorder="1" applyAlignment="1">
      <alignment horizontal="right" vertical="center" wrapText="1"/>
    </xf>
    <xf numFmtId="0" fontId="23" fillId="24" borderId="40" xfId="0" applyFont="1" applyFill="1" applyBorder="1" applyAlignment="1">
      <alignment horizontal="right" vertical="center" wrapText="1"/>
    </xf>
    <xf numFmtId="0" fontId="23" fillId="24" borderId="41" xfId="0" applyFont="1" applyFill="1" applyBorder="1" applyAlignment="1">
      <alignment horizontal="right" vertical="center" wrapText="1"/>
    </xf>
    <xf numFmtId="0" fontId="23" fillId="24" borderId="42" xfId="0" applyFont="1" applyFill="1" applyBorder="1" applyAlignment="1">
      <alignment horizontal="right" vertical="center" wrapText="1"/>
    </xf>
    <xf numFmtId="0" fontId="23" fillId="25" borderId="40" xfId="0" applyFont="1" applyFill="1" applyBorder="1" applyAlignment="1">
      <alignment horizontal="left" vertical="center" wrapText="1"/>
    </xf>
    <xf numFmtId="0" fontId="23" fillId="25" borderId="41" xfId="0" applyFont="1" applyFill="1" applyBorder="1" applyAlignment="1">
      <alignment horizontal="left" vertical="center" wrapText="1"/>
    </xf>
    <xf numFmtId="0" fontId="23" fillId="25" borderId="42" xfId="0" applyFont="1" applyFill="1" applyBorder="1" applyAlignment="1">
      <alignment horizontal="left" vertical="center" wrapText="1"/>
    </xf>
    <xf numFmtId="14" fontId="23" fillId="0" borderId="64" xfId="0" applyNumberFormat="1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67" xfId="0" applyFont="1" applyFill="1" applyBorder="1" applyAlignment="1">
      <alignment horizontal="center" vertical="center" wrapText="1"/>
    </xf>
    <xf numFmtId="1" fontId="23" fillId="26" borderId="47" xfId="0" applyNumberFormat="1" applyFont="1" applyFill="1" applyBorder="1" applyAlignment="1">
      <alignment horizontal="center" vertical="center" wrapText="1"/>
    </xf>
    <xf numFmtId="1" fontId="23" fillId="26" borderId="67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left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right" vertical="center" wrapText="1"/>
    </xf>
    <xf numFmtId="0" fontId="23" fillId="24" borderId="54" xfId="0" applyFont="1" applyFill="1" applyBorder="1" applyAlignment="1">
      <alignment horizontal="right" vertical="center" wrapText="1"/>
    </xf>
    <xf numFmtId="49" fontId="23" fillId="0" borderId="46" xfId="0" applyNumberFormat="1" applyFont="1" applyBorder="1" applyAlignment="1">
      <alignment horizontal="center" vertical="center" wrapText="1"/>
    </xf>
    <xf numFmtId="49" fontId="23" fillId="0" borderId="67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165" fontId="23" fillId="0" borderId="67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2" fontId="23" fillId="0" borderId="47" xfId="0" applyNumberFormat="1" applyFont="1" applyFill="1" applyBorder="1" applyAlignment="1">
      <alignment horizontal="center" vertical="center" wrapText="1"/>
    </xf>
    <xf numFmtId="2" fontId="23" fillId="0" borderId="67" xfId="0" applyNumberFormat="1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left" vertical="center" wrapText="1"/>
    </xf>
    <xf numFmtId="0" fontId="23" fillId="24" borderId="44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45" xfId="0" applyFont="1" applyFill="1" applyBorder="1" applyAlignment="1">
      <alignment horizontal="left" vertical="center" wrapText="1"/>
    </xf>
    <xf numFmtId="0" fontId="23" fillId="24" borderId="65" xfId="0" applyFont="1" applyFill="1" applyBorder="1" applyAlignment="1">
      <alignment horizontal="left" vertical="center" wrapText="1"/>
    </xf>
    <xf numFmtId="2" fontId="23" fillId="0" borderId="46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32" borderId="40" xfId="0" applyFont="1" applyFill="1" applyBorder="1" applyAlignment="1">
      <alignment horizontal="right" vertical="center" wrapText="1"/>
    </xf>
    <xf numFmtId="0" fontId="23" fillId="32" borderId="41" xfId="0" applyFont="1" applyFill="1" applyBorder="1" applyAlignment="1">
      <alignment horizontal="right" vertical="center" wrapText="1"/>
    </xf>
    <xf numFmtId="0" fontId="23" fillId="32" borderId="42" xfId="0" applyFont="1" applyFill="1" applyBorder="1" applyAlignment="1">
      <alignment horizontal="right" vertical="center" wrapText="1"/>
    </xf>
    <xf numFmtId="0" fontId="23" fillId="0" borderId="67" xfId="0" applyNumberFormat="1" applyFont="1" applyFill="1" applyBorder="1" applyAlignment="1">
      <alignment horizontal="center" vertical="center" wrapText="1"/>
    </xf>
    <xf numFmtId="2" fontId="23" fillId="0" borderId="47" xfId="0" applyNumberFormat="1" applyFont="1" applyBorder="1" applyAlignment="1">
      <alignment horizontal="center" vertical="center" wrapText="1"/>
    </xf>
    <xf numFmtId="2" fontId="23" fillId="0" borderId="67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64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49" fontId="23" fillId="0" borderId="58" xfId="0" applyNumberFormat="1" applyFont="1" applyFill="1" applyBorder="1" applyAlignment="1">
      <alignment horizontal="center" vertical="center" wrapText="1"/>
    </xf>
    <xf numFmtId="49" fontId="23" fillId="31" borderId="47" xfId="0" applyNumberFormat="1" applyFont="1" applyFill="1" applyBorder="1" applyAlignment="1">
      <alignment horizontal="center" vertical="center" wrapText="1"/>
    </xf>
    <xf numFmtId="49" fontId="23" fillId="31" borderId="67" xfId="0" applyNumberFormat="1" applyFont="1" applyFill="1" applyBorder="1" applyAlignment="1">
      <alignment horizontal="center" vertical="center" wrapText="1"/>
    </xf>
    <xf numFmtId="49" fontId="23" fillId="31" borderId="10" xfId="0" applyNumberFormat="1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2" fontId="23" fillId="26" borderId="17" xfId="0" applyNumberFormat="1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63" xfId="0" applyFont="1" applyFill="1" applyBorder="1" applyAlignment="1">
      <alignment horizontal="center" vertical="center" wrapText="1"/>
    </xf>
    <xf numFmtId="14" fontId="23" fillId="0" borderId="17" xfId="0" quotePrefix="1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0" fontId="23" fillId="30" borderId="40" xfId="0" applyFont="1" applyFill="1" applyBorder="1" applyAlignment="1">
      <alignment horizontal="left" vertical="center" wrapText="1"/>
    </xf>
    <xf numFmtId="0" fontId="23" fillId="0" borderId="41" xfId="0" applyFont="1" applyBorder="1"/>
    <xf numFmtId="0" fontId="23" fillId="0" borderId="42" xfId="0" applyFont="1" applyBorder="1"/>
    <xf numFmtId="0" fontId="23" fillId="0" borderId="4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24" borderId="68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/>
    <xf numFmtId="49" fontId="23" fillId="26" borderId="14" xfId="0" applyNumberFormat="1" applyFont="1" applyFill="1" applyBorder="1" applyAlignment="1">
      <alignment horizontal="center" vertical="center" wrapText="1"/>
    </xf>
    <xf numFmtId="0" fontId="23" fillId="29" borderId="40" xfId="0" applyFont="1" applyFill="1" applyBorder="1" applyAlignment="1">
      <alignment horizontal="left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1" fontId="23" fillId="0" borderId="17" xfId="0" quotePrefix="1" applyNumberFormat="1" applyFont="1" applyFill="1" applyBorder="1" applyAlignment="1">
      <alignment horizontal="center" vertical="center" wrapText="1"/>
    </xf>
    <xf numFmtId="1" fontId="23" fillId="0" borderId="67" xfId="0" applyNumberFormat="1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31" borderId="14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56" xfId="0" applyFont="1" applyBorder="1" applyAlignment="1">
      <alignment horizontal="left" vertical="center" wrapText="1"/>
    </xf>
    <xf numFmtId="0" fontId="23" fillId="0" borderId="65" xfId="0" applyFont="1" applyBorder="1" applyAlignment="1">
      <alignment horizontal="left" vertical="center" wrapText="1"/>
    </xf>
    <xf numFmtId="0" fontId="23" fillId="0" borderId="66" xfId="0" applyFont="1" applyBorder="1" applyAlignment="1">
      <alignment horizontal="left" vertical="center" wrapText="1"/>
    </xf>
    <xf numFmtId="0" fontId="22" fillId="0" borderId="68" xfId="0" applyFont="1" applyFill="1" applyBorder="1" applyAlignment="1">
      <alignment horizontal="right" vertical="center" wrapText="1"/>
    </xf>
    <xf numFmtId="0" fontId="22" fillId="0" borderId="69" xfId="0" applyFont="1" applyFill="1" applyBorder="1" applyAlignment="1">
      <alignment horizontal="right" vertical="center" wrapText="1"/>
    </xf>
    <xf numFmtId="0" fontId="22" fillId="0" borderId="54" xfId="0" applyFont="1" applyFill="1" applyBorder="1" applyAlignment="1">
      <alignment horizontal="right" vertical="center" wrapText="1"/>
    </xf>
    <xf numFmtId="14" fontId="23" fillId="0" borderId="67" xfId="0" applyNumberFormat="1" applyFont="1" applyFill="1" applyBorder="1" applyAlignment="1">
      <alignment horizontal="center" vertical="center" wrapText="1"/>
    </xf>
    <xf numFmtId="14" fontId="23" fillId="0" borderId="59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 wrapText="1"/>
    </xf>
    <xf numFmtId="0" fontId="23" fillId="0" borderId="82" xfId="0" applyFont="1" applyFill="1" applyBorder="1" applyAlignment="1">
      <alignment horizontal="left" vertical="center" wrapText="1"/>
    </xf>
    <xf numFmtId="0" fontId="23" fillId="25" borderId="14" xfId="0" applyFont="1" applyFill="1" applyBorder="1" applyAlignment="1">
      <alignment horizontal="center" vertical="center" wrapText="1"/>
    </xf>
    <xf numFmtId="166" fontId="23" fillId="0" borderId="14" xfId="0" applyNumberFormat="1" applyFont="1" applyBorder="1" applyAlignment="1">
      <alignment horizontal="center" vertical="center" wrapText="1"/>
    </xf>
    <xf numFmtId="166" fontId="23" fillId="0" borderId="17" xfId="0" applyNumberFormat="1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23" fillId="0" borderId="62" xfId="0" applyFont="1" applyFill="1" applyBorder="1" applyAlignment="1">
      <alignment horizontal="center" vertical="center" textRotation="90" wrapText="1"/>
    </xf>
    <xf numFmtId="0" fontId="23" fillId="0" borderId="70" xfId="0" applyFont="1" applyFill="1" applyBorder="1" applyAlignment="1">
      <alignment horizontal="center" vertical="center" textRotation="90" wrapText="1"/>
    </xf>
    <xf numFmtId="0" fontId="23" fillId="0" borderId="71" xfId="0" applyFont="1" applyFill="1" applyBorder="1" applyAlignment="1">
      <alignment horizontal="center" vertical="center" textRotation="90" wrapText="1"/>
    </xf>
    <xf numFmtId="0" fontId="23" fillId="0" borderId="21" xfId="0" applyFont="1" applyFill="1" applyBorder="1" applyAlignment="1">
      <alignment horizontal="center" vertical="center" textRotation="90" wrapText="1"/>
    </xf>
    <xf numFmtId="0" fontId="23" fillId="0" borderId="83" xfId="0" applyFont="1" applyFill="1" applyBorder="1" applyAlignment="1">
      <alignment horizontal="left" vertical="center" wrapText="1"/>
    </xf>
    <xf numFmtId="0" fontId="23" fillId="0" borderId="84" xfId="0" applyFont="1" applyFill="1" applyBorder="1" applyAlignment="1">
      <alignment horizontal="left" vertical="center" wrapText="1"/>
    </xf>
    <xf numFmtId="0" fontId="23" fillId="0" borderId="85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166" fontId="23" fillId="0" borderId="28" xfId="0" applyNumberFormat="1" applyFont="1" applyBorder="1" applyAlignment="1">
      <alignment horizontal="center" vertical="center" wrapText="1"/>
    </xf>
    <xf numFmtId="166" fontId="23" fillId="0" borderId="12" xfId="0" applyNumberFormat="1" applyFont="1" applyBorder="1" applyAlignment="1">
      <alignment horizontal="center" vertical="center" wrapText="1"/>
    </xf>
    <xf numFmtId="166" fontId="23" fillId="0" borderId="27" xfId="0" applyNumberFormat="1" applyFont="1" applyBorder="1" applyAlignment="1">
      <alignment horizontal="center" vertical="center" wrapText="1"/>
    </xf>
    <xf numFmtId="166" fontId="23" fillId="0" borderId="26" xfId="0" applyNumberFormat="1" applyFont="1" applyBorder="1" applyAlignment="1">
      <alignment horizontal="center" vertical="center" wrapText="1"/>
    </xf>
    <xf numFmtId="166" fontId="23" fillId="0" borderId="69" xfId="0" applyNumberFormat="1" applyFont="1" applyBorder="1" applyAlignment="1">
      <alignment horizontal="center" wrapText="1"/>
    </xf>
    <xf numFmtId="0" fontId="23" fillId="0" borderId="69" xfId="0" applyFont="1" applyBorder="1" applyAlignment="1">
      <alignment horizontal="right"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70" xfId="0" applyFont="1" applyBorder="1" applyAlignment="1">
      <alignment horizontal="center" vertical="center" textRotation="90" wrapText="1"/>
    </xf>
    <xf numFmtId="0" fontId="23" fillId="0" borderId="71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166" fontId="23" fillId="0" borderId="11" xfId="0" applyNumberFormat="1" applyFont="1" applyBorder="1" applyAlignment="1">
      <alignment horizontal="center" vertical="center" textRotation="90"/>
    </xf>
    <xf numFmtId="166" fontId="23" fillId="0" borderId="15" xfId="0" applyNumberFormat="1" applyFont="1" applyBorder="1" applyAlignment="1">
      <alignment horizontal="center" vertical="center" textRotation="90"/>
    </xf>
    <xf numFmtId="166" fontId="23" fillId="0" borderId="37" xfId="0" applyNumberFormat="1" applyFont="1" applyBorder="1" applyAlignment="1">
      <alignment horizontal="center" vertical="center" wrapText="1"/>
    </xf>
    <xf numFmtId="166" fontId="23" fillId="0" borderId="29" xfId="0" applyNumberFormat="1" applyFont="1" applyBorder="1" applyAlignment="1">
      <alignment horizontal="center" vertical="center" textRotation="90" wrapText="1"/>
    </xf>
    <xf numFmtId="166" fontId="23" fillId="0" borderId="36" xfId="0" applyNumberFormat="1" applyFont="1" applyBorder="1" applyAlignment="1">
      <alignment horizontal="center" vertical="center" textRotation="90" wrapText="1"/>
    </xf>
    <xf numFmtId="166" fontId="23" fillId="0" borderId="20" xfId="0" applyNumberFormat="1" applyFont="1" applyBorder="1" applyAlignment="1">
      <alignment horizontal="center" vertical="center" textRotation="90" wrapText="1"/>
    </xf>
    <xf numFmtId="166" fontId="23" fillId="0" borderId="17" xfId="0" applyNumberFormat="1" applyFont="1" applyBorder="1" applyAlignment="1">
      <alignment horizontal="center" vertical="center" textRotation="90" wrapText="1"/>
    </xf>
    <xf numFmtId="166" fontId="23" fillId="0" borderId="47" xfId="0" applyNumberFormat="1" applyFont="1" applyBorder="1" applyAlignment="1">
      <alignment horizontal="center" vertical="center" textRotation="90" wrapText="1"/>
    </xf>
    <xf numFmtId="166" fontId="23" fillId="0" borderId="51" xfId="0" applyNumberFormat="1" applyFont="1" applyBorder="1" applyAlignment="1">
      <alignment horizontal="center" vertical="center" textRotation="90"/>
    </xf>
    <xf numFmtId="166" fontId="23" fillId="0" borderId="29" xfId="0" applyNumberFormat="1" applyFont="1" applyBorder="1" applyAlignment="1">
      <alignment horizontal="center" vertical="center" wrapText="1"/>
    </xf>
    <xf numFmtId="166" fontId="23" fillId="0" borderId="49" xfId="0" applyNumberFormat="1" applyFont="1" applyBorder="1" applyAlignment="1">
      <alignment horizontal="center" vertical="center" textRotation="90"/>
    </xf>
    <xf numFmtId="166" fontId="23" fillId="0" borderId="61" xfId="0" applyNumberFormat="1" applyFont="1" applyBorder="1" applyAlignment="1">
      <alignment horizontal="center" vertical="center" textRotation="90"/>
    </xf>
    <xf numFmtId="0" fontId="23" fillId="0" borderId="71" xfId="0" applyFont="1" applyBorder="1" applyAlignment="1">
      <alignment vertical="center" textRotation="90" wrapText="1"/>
    </xf>
    <xf numFmtId="0" fontId="23" fillId="0" borderId="21" xfId="0" applyFont="1" applyBorder="1" applyAlignment="1">
      <alignment vertical="center" textRotation="90" wrapText="1"/>
    </xf>
    <xf numFmtId="166" fontId="23" fillId="0" borderId="75" xfId="0" applyNumberFormat="1" applyFont="1" applyBorder="1" applyAlignment="1">
      <alignment horizontal="center" vertical="center" textRotation="90"/>
    </xf>
    <xf numFmtId="0" fontId="23" fillId="0" borderId="74" xfId="0" applyFont="1" applyBorder="1" applyAlignment="1">
      <alignment horizontal="center" vertical="center" textRotation="90" wrapText="1"/>
    </xf>
    <xf numFmtId="0" fontId="23" fillId="0" borderId="72" xfId="0" applyFont="1" applyFill="1" applyBorder="1" applyAlignment="1">
      <alignment vertical="center" wrapText="1"/>
    </xf>
    <xf numFmtId="0" fontId="23" fillId="0" borderId="73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 wrapText="1"/>
    </xf>
    <xf numFmtId="0" fontId="23" fillId="0" borderId="47" xfId="0" applyNumberFormat="1" applyFont="1" applyFill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 wrapText="1"/>
    </xf>
    <xf numFmtId="0" fontId="23" fillId="27" borderId="56" xfId="0" applyFont="1" applyFill="1" applyBorder="1" applyAlignment="1">
      <alignment horizontal="right" vertical="center" wrapText="1"/>
    </xf>
    <xf numFmtId="0" fontId="23" fillId="27" borderId="65" xfId="0" applyFont="1" applyFill="1" applyBorder="1" applyAlignment="1">
      <alignment horizontal="right" vertical="center" wrapText="1"/>
    </xf>
    <xf numFmtId="0" fontId="23" fillId="27" borderId="66" xfId="0" applyFont="1" applyFill="1" applyBorder="1" applyAlignment="1">
      <alignment horizontal="righ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38" xfId="0" applyFont="1" applyBorder="1" applyAlignment="1">
      <alignment horizontal="left" vertical="center" wrapText="1"/>
    </xf>
    <xf numFmtId="0" fontId="23" fillId="0" borderId="50" xfId="0" applyFont="1" applyBorder="1" applyAlignment="1">
      <alignment horizontal="left" vertical="center" wrapText="1"/>
    </xf>
    <xf numFmtId="14" fontId="23" fillId="0" borderId="47" xfId="0" quotePrefix="1" applyNumberFormat="1" applyFont="1" applyFill="1" applyBorder="1" applyAlignment="1">
      <alignment horizontal="center" vertical="center" wrapText="1"/>
    </xf>
    <xf numFmtId="1" fontId="23" fillId="26" borderId="17" xfId="0" applyNumberFormat="1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64" xfId="0" applyFont="1" applyFill="1" applyBorder="1" applyAlignment="1">
      <alignment horizontal="center" vertical="center" wrapText="1"/>
    </xf>
    <xf numFmtId="1" fontId="23" fillId="26" borderId="17" xfId="0" quotePrefix="1" applyNumberFormat="1" applyFont="1" applyFill="1" applyBorder="1" applyAlignment="1">
      <alignment horizontal="center" vertical="center" wrapText="1"/>
    </xf>
    <xf numFmtId="0" fontId="23" fillId="25" borderId="75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8" borderId="52" xfId="0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0" fontId="23" fillId="28" borderId="5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right" vertical="center" wrapText="1"/>
    </xf>
    <xf numFmtId="0" fontId="23" fillId="24" borderId="0" xfId="0" applyFont="1" applyFill="1" applyBorder="1" applyAlignment="1">
      <alignment horizontal="right" vertical="center" wrapText="1"/>
    </xf>
    <xf numFmtId="14" fontId="23" fillId="0" borderId="14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0" fontId="23" fillId="25" borderId="66" xfId="0" applyFont="1" applyFill="1" applyBorder="1" applyAlignment="1">
      <alignment horizontal="right" vertical="center" wrapText="1"/>
    </xf>
  </cellXfs>
  <cellStyles count="48">
    <cellStyle name="1 antraštė" xfId="1"/>
    <cellStyle name="2 antraštė" xfId="2"/>
    <cellStyle name="20% – paryškinimas 1" xfId="3"/>
    <cellStyle name="20% – paryškinimas 2" xfId="4"/>
    <cellStyle name="20% – paryškinimas 3" xfId="5"/>
    <cellStyle name="20% – paryškinimas 4" xfId="6"/>
    <cellStyle name="20% – paryškinimas 5" xfId="7"/>
    <cellStyle name="20% – paryškinimas 6" xfId="8"/>
    <cellStyle name="3 antraštė" xfId="9"/>
    <cellStyle name="4 antraštė" xfId="10"/>
    <cellStyle name="40% – paryškinimas 1" xfId="11"/>
    <cellStyle name="40% – paryškinimas 2" xfId="12"/>
    <cellStyle name="40% – paryškinimas 3" xfId="13"/>
    <cellStyle name="40% – paryškinimas 4" xfId="14"/>
    <cellStyle name="40% – paryškinimas 5" xfId="15"/>
    <cellStyle name="40% – paryškinimas 6" xfId="16"/>
    <cellStyle name="60% – paryškinimas 1" xfId="17"/>
    <cellStyle name="60% – paryškinimas 2" xfId="18"/>
    <cellStyle name="60% – paryškinimas 3" xfId="19"/>
    <cellStyle name="60% – paryškinimas 4" xfId="20"/>
    <cellStyle name="60% – paryškinimas 5" xfId="21"/>
    <cellStyle name="60% – paryškinimas 6" xfId="22"/>
    <cellStyle name="Aiškinamasis tekstas" xfId="23"/>
    <cellStyle name="Blogas" xfId="24"/>
    <cellStyle name="Geras" xfId="25"/>
    <cellStyle name="Įprastas" xfId="0" builtinId="0"/>
    <cellStyle name="Įprastas 2" xfId="43"/>
    <cellStyle name="Įprastas 2 2" xfId="46"/>
    <cellStyle name="Įspėjimo tekstas" xfId="27"/>
    <cellStyle name="Išvestis" xfId="26"/>
    <cellStyle name="Įvestis" xfId="28"/>
    <cellStyle name="Neutralus" xfId="29"/>
    <cellStyle name="Normal 2" xfId="30"/>
    <cellStyle name="Normal 2 2" xfId="44"/>
    <cellStyle name="Normal 2 2 2" xfId="47"/>
    <cellStyle name="Paryškinimas 1" xfId="31"/>
    <cellStyle name="Paryškinimas 2" xfId="32"/>
    <cellStyle name="Paryškinimas 3" xfId="33"/>
    <cellStyle name="Paryškinimas 4" xfId="34"/>
    <cellStyle name="Paryškinimas 5" xfId="35"/>
    <cellStyle name="Paryškinimas 6" xfId="36"/>
    <cellStyle name="Pastaba" xfId="37"/>
    <cellStyle name="Pastaba 2" xfId="45"/>
    <cellStyle name="Pavadinimas" xfId="38"/>
    <cellStyle name="Skaičiavimas" xfId="39"/>
    <cellStyle name="Suma" xfId="40"/>
    <cellStyle name="Susietas langelis" xfId="41"/>
    <cellStyle name="Tikrinimo langelis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66"/>
  <sheetViews>
    <sheetView showZeros="0" tabSelected="1" zoomScaleNormal="100" zoomScaleSheetLayoutView="145" workbookViewId="0">
      <selection activeCell="J15" sqref="J15"/>
    </sheetView>
  </sheetViews>
  <sheetFormatPr defaultRowHeight="24" customHeight="1" x14ac:dyDescent="0.2"/>
  <cols>
    <col min="1" max="3" width="2.7109375" style="3" customWidth="1"/>
    <col min="4" max="4" width="17.7109375" style="134" customWidth="1"/>
    <col min="5" max="5" width="6.28515625" style="16" customWidth="1"/>
    <col min="6" max="6" width="11.28515625" style="3" customWidth="1"/>
    <col min="7" max="7" width="7.42578125" style="15" customWidth="1"/>
    <col min="8" max="8" width="5.85546875" style="15" customWidth="1"/>
    <col min="9" max="9" width="7.5703125" style="73" customWidth="1"/>
    <col min="10" max="10" width="8.7109375" style="73" customWidth="1"/>
    <col min="11" max="11" width="8.28515625" style="73" customWidth="1"/>
    <col min="12" max="12" width="6.85546875" style="73" customWidth="1"/>
    <col min="13" max="13" width="8.42578125" style="38" customWidth="1"/>
    <col min="14" max="14" width="9.28515625" style="38" bestFit="1" customWidth="1"/>
    <col min="15" max="15" width="8.7109375" style="38" customWidth="1"/>
    <col min="16" max="16" width="6" style="38" customWidth="1"/>
    <col min="17" max="17" width="8.140625" style="38" customWidth="1"/>
    <col min="18" max="18" width="8" style="38" customWidth="1"/>
    <col min="19" max="19" width="8.140625" style="38" customWidth="1"/>
    <col min="20" max="20" width="6.85546875" style="38" customWidth="1"/>
    <col min="21" max="21" width="7.85546875" style="39" customWidth="1"/>
    <col min="22" max="22" width="7.7109375" style="40" customWidth="1"/>
    <col min="23" max="23" width="7.42578125" style="40" customWidth="1"/>
    <col min="24" max="24" width="7.7109375" style="40" customWidth="1"/>
    <col min="25" max="25" width="3" style="1" customWidth="1"/>
    <col min="26" max="26" width="7.42578125" style="90" customWidth="1"/>
    <col min="27" max="27" width="7.140625" style="2" customWidth="1"/>
    <col min="28" max="28" width="6.28515625" style="2" customWidth="1"/>
    <col min="29" max="16384" width="9.140625" style="2"/>
  </cols>
  <sheetData>
    <row r="1" spans="1:43" s="86" customFormat="1" ht="42.75" customHeight="1" x14ac:dyDescent="0.2">
      <c r="A1" s="93"/>
      <c r="B1" s="93"/>
      <c r="C1" s="87"/>
      <c r="D1" s="131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93"/>
      <c r="S1" s="93"/>
      <c r="T1" s="890" t="s">
        <v>275</v>
      </c>
      <c r="U1" s="890"/>
      <c r="V1" s="890"/>
      <c r="W1" s="890"/>
      <c r="X1" s="890"/>
      <c r="Z1" s="89"/>
    </row>
    <row r="2" spans="1:43" ht="24" customHeight="1" x14ac:dyDescent="0.25">
      <c r="A2" s="974" t="s">
        <v>274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</row>
    <row r="3" spans="1:43" ht="18" customHeight="1" thickBot="1" x14ac:dyDescent="0.25">
      <c r="A3" s="94"/>
      <c r="B3" s="94"/>
      <c r="C3" s="980"/>
      <c r="D3" s="980"/>
      <c r="E3" s="980"/>
      <c r="F3" s="980"/>
      <c r="G3" s="980"/>
      <c r="H3" s="980"/>
      <c r="I3" s="37"/>
      <c r="J3" s="37"/>
      <c r="K3" s="37"/>
      <c r="L3" s="37"/>
      <c r="W3" s="979" t="s">
        <v>197</v>
      </c>
      <c r="X3" s="979"/>
    </row>
    <row r="4" spans="1:43" s="5" customFormat="1" ht="24" customHeight="1" x14ac:dyDescent="0.2">
      <c r="A4" s="981" t="s">
        <v>0</v>
      </c>
      <c r="B4" s="965" t="s">
        <v>1</v>
      </c>
      <c r="C4" s="981" t="s">
        <v>2</v>
      </c>
      <c r="D4" s="1001" t="s">
        <v>3</v>
      </c>
      <c r="E4" s="981" t="s">
        <v>4</v>
      </c>
      <c r="F4" s="967" t="s">
        <v>5</v>
      </c>
      <c r="G4" s="965" t="s">
        <v>6</v>
      </c>
      <c r="H4" s="965" t="s">
        <v>7</v>
      </c>
      <c r="I4" s="978" t="s">
        <v>267</v>
      </c>
      <c r="J4" s="976"/>
      <c r="K4" s="976"/>
      <c r="L4" s="987"/>
      <c r="M4" s="978" t="s">
        <v>268</v>
      </c>
      <c r="N4" s="976"/>
      <c r="O4" s="976"/>
      <c r="P4" s="977"/>
      <c r="Q4" s="975" t="s">
        <v>222</v>
      </c>
      <c r="R4" s="976"/>
      <c r="S4" s="976"/>
      <c r="T4" s="977"/>
      <c r="U4" s="975" t="s">
        <v>269</v>
      </c>
      <c r="V4" s="976"/>
      <c r="W4" s="976"/>
      <c r="X4" s="977"/>
      <c r="Y4" s="4"/>
      <c r="Z4" s="90"/>
    </row>
    <row r="5" spans="1:43" s="5" customFormat="1" ht="12.75" x14ac:dyDescent="0.2">
      <c r="A5" s="982"/>
      <c r="B5" s="966"/>
      <c r="C5" s="982"/>
      <c r="D5" s="1002"/>
      <c r="E5" s="982"/>
      <c r="F5" s="968"/>
      <c r="G5" s="966"/>
      <c r="H5" s="966"/>
      <c r="I5" s="985" t="s">
        <v>8</v>
      </c>
      <c r="J5" s="963" t="s">
        <v>9</v>
      </c>
      <c r="K5" s="963"/>
      <c r="L5" s="964"/>
      <c r="M5" s="985" t="s">
        <v>8</v>
      </c>
      <c r="N5" s="963" t="s">
        <v>9</v>
      </c>
      <c r="O5" s="963"/>
      <c r="P5" s="994"/>
      <c r="Q5" s="995" t="s">
        <v>8</v>
      </c>
      <c r="R5" s="963" t="s">
        <v>9</v>
      </c>
      <c r="S5" s="963"/>
      <c r="T5" s="994"/>
      <c r="U5" s="995" t="s">
        <v>8</v>
      </c>
      <c r="V5" s="963" t="s">
        <v>9</v>
      </c>
      <c r="W5" s="963"/>
      <c r="X5" s="994"/>
      <c r="Y5" s="4"/>
      <c r="Z5" s="90"/>
    </row>
    <row r="6" spans="1:43" s="5" customFormat="1" ht="12.75" x14ac:dyDescent="0.2">
      <c r="A6" s="983"/>
      <c r="B6" s="966"/>
      <c r="C6" s="983"/>
      <c r="D6" s="1002"/>
      <c r="E6" s="997"/>
      <c r="F6" s="969"/>
      <c r="G6" s="966"/>
      <c r="H6" s="966"/>
      <c r="I6" s="985"/>
      <c r="J6" s="41" t="s">
        <v>10</v>
      </c>
      <c r="K6" s="41"/>
      <c r="L6" s="991" t="s">
        <v>11</v>
      </c>
      <c r="M6" s="985"/>
      <c r="N6" s="41" t="s">
        <v>10</v>
      </c>
      <c r="O6" s="41"/>
      <c r="P6" s="988" t="s">
        <v>11</v>
      </c>
      <c r="Q6" s="995"/>
      <c r="R6" s="41" t="s">
        <v>10</v>
      </c>
      <c r="S6" s="41"/>
      <c r="T6" s="988" t="s">
        <v>11</v>
      </c>
      <c r="U6" s="995"/>
      <c r="V6" s="41" t="s">
        <v>10</v>
      </c>
      <c r="W6" s="41"/>
      <c r="X6" s="988" t="s">
        <v>11</v>
      </c>
      <c r="Y6" s="4"/>
      <c r="Z6" s="90"/>
    </row>
    <row r="7" spans="1:43" s="5" customFormat="1" ht="53.25" customHeight="1" thickBot="1" x14ac:dyDescent="0.25">
      <c r="A7" s="984"/>
      <c r="B7" s="966"/>
      <c r="C7" s="984"/>
      <c r="D7" s="1002"/>
      <c r="E7" s="998"/>
      <c r="F7" s="970"/>
      <c r="G7" s="966"/>
      <c r="H7" s="1000"/>
      <c r="I7" s="986"/>
      <c r="J7" s="42" t="s">
        <v>8</v>
      </c>
      <c r="K7" s="43" t="s">
        <v>12</v>
      </c>
      <c r="L7" s="992"/>
      <c r="M7" s="993"/>
      <c r="N7" s="44" t="s">
        <v>8</v>
      </c>
      <c r="O7" s="45" t="s">
        <v>12</v>
      </c>
      <c r="P7" s="989"/>
      <c r="Q7" s="996"/>
      <c r="R7" s="44" t="s">
        <v>8</v>
      </c>
      <c r="S7" s="45" t="s">
        <v>12</v>
      </c>
      <c r="T7" s="989"/>
      <c r="U7" s="999"/>
      <c r="V7" s="42" t="s">
        <v>8</v>
      </c>
      <c r="W7" s="43" t="s">
        <v>12</v>
      </c>
      <c r="X7" s="990"/>
      <c r="Y7" s="4"/>
      <c r="Z7" s="90"/>
    </row>
    <row r="8" spans="1:43" s="7" customFormat="1" ht="16.5" customHeight="1" thickBot="1" x14ac:dyDescent="0.25">
      <c r="A8" s="932" t="s">
        <v>205</v>
      </c>
      <c r="B8" s="933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3"/>
      <c r="R8" s="933"/>
      <c r="S8" s="933"/>
      <c r="T8" s="933"/>
      <c r="U8" s="933"/>
      <c r="V8" s="933"/>
      <c r="W8" s="933"/>
      <c r="X8" s="934"/>
      <c r="Y8" s="6"/>
      <c r="Z8" s="91"/>
    </row>
    <row r="9" spans="1:43" s="7" customFormat="1" ht="16.5" customHeight="1" thickBot="1" x14ac:dyDescent="0.25">
      <c r="A9" s="940" t="s">
        <v>13</v>
      </c>
      <c r="B9" s="933"/>
      <c r="C9" s="933"/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4"/>
      <c r="Y9" s="6"/>
      <c r="Z9" s="91"/>
    </row>
    <row r="10" spans="1:43" s="7" customFormat="1" ht="16.5" customHeight="1" thickBot="1" x14ac:dyDescent="0.25">
      <c r="A10" s="95">
        <v>1</v>
      </c>
      <c r="B10" s="882" t="s">
        <v>14</v>
      </c>
      <c r="C10" s="883"/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  <c r="X10" s="884"/>
      <c r="Y10" s="6"/>
      <c r="Z10" s="91"/>
    </row>
    <row r="11" spans="1:43" s="7" customFormat="1" ht="16.5" customHeight="1" thickBot="1" x14ac:dyDescent="0.25">
      <c r="A11" s="152">
        <v>1</v>
      </c>
      <c r="B11" s="96">
        <v>1</v>
      </c>
      <c r="C11" s="937" t="s">
        <v>15</v>
      </c>
      <c r="D11" s="853"/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853"/>
      <c r="T11" s="853"/>
      <c r="U11" s="853"/>
      <c r="V11" s="853"/>
      <c r="W11" s="853"/>
      <c r="X11" s="854"/>
      <c r="Y11" s="6"/>
      <c r="Z11" s="91"/>
    </row>
    <row r="12" spans="1:43" s="7" customFormat="1" ht="23.25" customHeight="1" x14ac:dyDescent="0.2">
      <c r="A12" s="799">
        <v>1</v>
      </c>
      <c r="B12" s="786">
        <v>1</v>
      </c>
      <c r="C12" s="892">
        <v>1</v>
      </c>
      <c r="D12" s="844" t="s">
        <v>16</v>
      </c>
      <c r="E12" s="941" t="s">
        <v>17</v>
      </c>
      <c r="F12" s="935" t="s">
        <v>18</v>
      </c>
      <c r="G12" s="859" t="s">
        <v>19</v>
      </c>
      <c r="H12" s="97" t="s">
        <v>20</v>
      </c>
      <c r="I12" s="337">
        <v>1174.8</v>
      </c>
      <c r="J12" s="312">
        <v>1174.0999999999999</v>
      </c>
      <c r="K12" s="312">
        <v>868.5</v>
      </c>
      <c r="L12" s="318">
        <v>0.7</v>
      </c>
      <c r="M12" s="453">
        <f>N12</f>
        <v>1286.5</v>
      </c>
      <c r="N12" s="452">
        <v>1286.5</v>
      </c>
      <c r="O12" s="452">
        <v>956.3</v>
      </c>
      <c r="P12" s="318">
        <v>0</v>
      </c>
      <c r="Q12" s="759">
        <v>1236.3</v>
      </c>
      <c r="R12" s="452">
        <v>1236.3</v>
      </c>
      <c r="S12" s="452">
        <v>917.8</v>
      </c>
      <c r="T12" s="318">
        <v>0</v>
      </c>
      <c r="U12" s="759">
        <v>1236.3</v>
      </c>
      <c r="V12" s="452">
        <v>1236.3</v>
      </c>
      <c r="W12" s="452">
        <v>917.8</v>
      </c>
      <c r="X12" s="319">
        <v>0</v>
      </c>
      <c r="Y12" s="6"/>
      <c r="Z12" s="91"/>
      <c r="AA12" s="91"/>
      <c r="AB12" s="91"/>
      <c r="AC12" s="91"/>
    </row>
    <row r="13" spans="1:43" s="7" customFormat="1" ht="23.25" customHeight="1" x14ac:dyDescent="0.2">
      <c r="A13" s="799"/>
      <c r="B13" s="786"/>
      <c r="C13" s="893"/>
      <c r="D13" s="822"/>
      <c r="E13" s="942"/>
      <c r="F13" s="936"/>
      <c r="G13" s="803"/>
      <c r="H13" s="98" t="s">
        <v>21</v>
      </c>
      <c r="I13" s="308">
        <v>402</v>
      </c>
      <c r="J13" s="309">
        <v>398.3</v>
      </c>
      <c r="K13" s="309">
        <v>232.4</v>
      </c>
      <c r="L13" s="310">
        <v>3.7</v>
      </c>
      <c r="M13" s="450">
        <f>N13</f>
        <v>461.9</v>
      </c>
      <c r="N13" s="451">
        <v>461.9</v>
      </c>
      <c r="O13" s="451">
        <v>251.8</v>
      </c>
      <c r="P13" s="310"/>
      <c r="Q13" s="733">
        <v>441</v>
      </c>
      <c r="R13" s="720">
        <v>441</v>
      </c>
      <c r="S13" s="720">
        <v>243.4</v>
      </c>
      <c r="T13" s="310"/>
      <c r="U13" s="733">
        <v>441</v>
      </c>
      <c r="V13" s="720">
        <v>441</v>
      </c>
      <c r="W13" s="720">
        <v>243.4</v>
      </c>
      <c r="X13" s="320"/>
      <c r="Y13" s="6"/>
      <c r="Z13" s="91"/>
      <c r="AA13" s="91"/>
      <c r="AB13" s="91"/>
      <c r="AC13" s="91"/>
    </row>
    <row r="14" spans="1:43" ht="23.25" customHeight="1" x14ac:dyDescent="0.2">
      <c r="A14" s="799"/>
      <c r="B14" s="786"/>
      <c r="C14" s="893"/>
      <c r="D14" s="822"/>
      <c r="E14" s="942"/>
      <c r="F14" s="936"/>
      <c r="G14" s="803"/>
      <c r="H14" s="99" t="s">
        <v>22</v>
      </c>
      <c r="I14" s="308">
        <v>116</v>
      </c>
      <c r="J14" s="307">
        <v>116</v>
      </c>
      <c r="K14" s="307">
        <v>11.2</v>
      </c>
      <c r="L14" s="307">
        <v>0</v>
      </c>
      <c r="M14" s="450">
        <v>121.8</v>
      </c>
      <c r="N14" s="449">
        <v>121.8</v>
      </c>
      <c r="O14" s="449">
        <v>12.7</v>
      </c>
      <c r="P14" s="307">
        <v>0</v>
      </c>
      <c r="Q14" s="733">
        <v>121.8</v>
      </c>
      <c r="R14" s="701">
        <v>121.8</v>
      </c>
      <c r="S14" s="701">
        <v>12.7</v>
      </c>
      <c r="T14" s="307">
        <v>0</v>
      </c>
      <c r="U14" s="733">
        <v>121.8</v>
      </c>
      <c r="V14" s="701">
        <v>121.8</v>
      </c>
      <c r="W14" s="701">
        <v>12.7</v>
      </c>
      <c r="X14" s="321">
        <v>0</v>
      </c>
      <c r="Z14" s="91"/>
      <c r="AA14" s="91"/>
      <c r="AB14" s="91"/>
      <c r="AC14" s="91"/>
    </row>
    <row r="15" spans="1:43" ht="23.25" customHeight="1" thickBot="1" x14ac:dyDescent="0.25">
      <c r="A15" s="799"/>
      <c r="B15" s="786"/>
      <c r="C15" s="893"/>
      <c r="D15" s="822"/>
      <c r="E15" s="942"/>
      <c r="F15" s="936"/>
      <c r="G15" s="803"/>
      <c r="H15" s="99" t="s">
        <v>231</v>
      </c>
      <c r="I15" s="308">
        <v>33.299999999999997</v>
      </c>
      <c r="J15" s="307">
        <v>33.299999999999997</v>
      </c>
      <c r="K15" s="307">
        <v>25.4</v>
      </c>
      <c r="L15" s="307"/>
      <c r="M15" s="308"/>
      <c r="N15" s="307"/>
      <c r="O15" s="307"/>
      <c r="P15" s="307"/>
      <c r="Q15" s="308"/>
      <c r="R15" s="307"/>
      <c r="S15" s="307"/>
      <c r="T15" s="307"/>
      <c r="U15" s="308"/>
      <c r="V15" s="307"/>
      <c r="W15" s="307"/>
      <c r="X15" s="321"/>
      <c r="Z15" s="91"/>
      <c r="AA15" s="91"/>
      <c r="AB15" s="91"/>
      <c r="AC15" s="91"/>
    </row>
    <row r="16" spans="1:43" ht="23.25" customHeight="1" thickBot="1" x14ac:dyDescent="0.25">
      <c r="A16" s="799"/>
      <c r="B16" s="786"/>
      <c r="C16" s="893"/>
      <c r="D16" s="822"/>
      <c r="E16" s="942"/>
      <c r="F16" s="845" t="s">
        <v>23</v>
      </c>
      <c r="G16" s="846"/>
      <c r="H16" s="847"/>
      <c r="I16" s="734">
        <f>J16+L16</f>
        <v>1726.1</v>
      </c>
      <c r="J16" s="735">
        <f>SUM(J12:J15)</f>
        <v>1721.6999999999998</v>
      </c>
      <c r="K16" s="735">
        <f>SUM(K12:K15)</f>
        <v>1137.5000000000002</v>
      </c>
      <c r="L16" s="735">
        <f>SUM(L12:L15)</f>
        <v>4.4000000000000004</v>
      </c>
      <c r="M16" s="454">
        <f>N16</f>
        <v>1870.2</v>
      </c>
      <c r="N16" s="455">
        <f>SUM(N12:N15)</f>
        <v>1870.2</v>
      </c>
      <c r="O16" s="455">
        <f>SUM(O12:O15)</f>
        <v>1220.8</v>
      </c>
      <c r="P16" s="455">
        <f t="shared" ref="P16" si="0">SUM(P12:P15)</f>
        <v>0</v>
      </c>
      <c r="Q16" s="473">
        <f>R16</f>
        <v>1799.1</v>
      </c>
      <c r="R16" s="474">
        <f>SUM(R12:R15)</f>
        <v>1799.1</v>
      </c>
      <c r="S16" s="474">
        <f t="shared" ref="S16" si="1">SUM(S12:S15)</f>
        <v>1173.9000000000001</v>
      </c>
      <c r="T16" s="474">
        <f t="shared" ref="T16" si="2">SUM(T12:T15)</f>
        <v>0</v>
      </c>
      <c r="U16" s="589">
        <f>V16</f>
        <v>1799.1</v>
      </c>
      <c r="V16" s="590">
        <f>SUM(V12:V15)</f>
        <v>1799.1</v>
      </c>
      <c r="W16" s="590">
        <f t="shared" ref="W16" si="3">SUM(W12:W15)</f>
        <v>1173.9000000000001</v>
      </c>
      <c r="X16" s="591">
        <f t="shared" ref="X16" si="4">SUM(X12:X15)</f>
        <v>0</v>
      </c>
      <c r="Y16" s="6"/>
      <c r="Z16" s="91"/>
      <c r="AA16" s="91"/>
      <c r="AB16" s="91"/>
      <c r="AC16" s="91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78" s="8" customFormat="1" ht="16.5" customHeight="1" x14ac:dyDescent="0.2">
      <c r="A17" s="799">
        <v>1</v>
      </c>
      <c r="B17" s="786">
        <v>1</v>
      </c>
      <c r="C17" s="893">
        <v>2</v>
      </c>
      <c r="D17" s="822" t="s">
        <v>24</v>
      </c>
      <c r="E17" s="865" t="s">
        <v>25</v>
      </c>
      <c r="F17" s="909" t="s">
        <v>18</v>
      </c>
      <c r="G17" s="848" t="s">
        <v>26</v>
      </c>
      <c r="H17" s="97" t="s">
        <v>20</v>
      </c>
      <c r="I17" s="337">
        <v>852.6</v>
      </c>
      <c r="J17" s="336">
        <v>850.7</v>
      </c>
      <c r="K17" s="336">
        <v>632.70000000000005</v>
      </c>
      <c r="L17" s="316">
        <v>1.9</v>
      </c>
      <c r="M17" s="463">
        <f>N17</f>
        <v>918.5</v>
      </c>
      <c r="N17" s="462">
        <v>918.5</v>
      </c>
      <c r="O17" s="462">
        <v>685.1</v>
      </c>
      <c r="P17" s="461">
        <v>0</v>
      </c>
      <c r="Q17" s="759">
        <v>817.7</v>
      </c>
      <c r="R17" s="758">
        <v>817.7</v>
      </c>
      <c r="S17" s="758">
        <v>607.79999999999995</v>
      </c>
      <c r="T17" s="316">
        <v>0</v>
      </c>
      <c r="U17" s="759">
        <v>817.7</v>
      </c>
      <c r="V17" s="758">
        <v>817.7</v>
      </c>
      <c r="W17" s="758">
        <v>607.79999999999995</v>
      </c>
      <c r="X17" s="319">
        <v>0</v>
      </c>
      <c r="Y17" s="6"/>
      <c r="Z17" s="91"/>
      <c r="AA17" s="91"/>
      <c r="AB17" s="91"/>
      <c r="AC17" s="91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78" s="7" customFormat="1" ht="16.5" customHeight="1" x14ac:dyDescent="0.2">
      <c r="A18" s="799"/>
      <c r="B18" s="786"/>
      <c r="C18" s="893"/>
      <c r="D18" s="822"/>
      <c r="E18" s="865"/>
      <c r="F18" s="866"/>
      <c r="G18" s="849"/>
      <c r="H18" s="98" t="s">
        <v>21</v>
      </c>
      <c r="I18" s="308">
        <v>296.60000000000002</v>
      </c>
      <c r="J18" s="306">
        <v>295.39999999999998</v>
      </c>
      <c r="K18" s="306">
        <v>164.7</v>
      </c>
      <c r="L18" s="306">
        <v>1.2</v>
      </c>
      <c r="M18" s="458">
        <f>N18</f>
        <v>300.3</v>
      </c>
      <c r="N18" s="456">
        <v>300.3</v>
      </c>
      <c r="O18" s="456">
        <v>168.5</v>
      </c>
      <c r="P18" s="456"/>
      <c r="Q18" s="733">
        <v>296</v>
      </c>
      <c r="R18" s="732">
        <v>296</v>
      </c>
      <c r="S18" s="732">
        <v>168.5</v>
      </c>
      <c r="T18" s="306"/>
      <c r="U18" s="733">
        <v>296</v>
      </c>
      <c r="V18" s="732">
        <v>296</v>
      </c>
      <c r="W18" s="732">
        <v>168.5</v>
      </c>
      <c r="X18" s="327"/>
      <c r="Y18" s="6"/>
      <c r="Z18" s="91"/>
      <c r="AA18" s="91"/>
      <c r="AB18" s="91"/>
      <c r="AC18" s="91"/>
    </row>
    <row r="19" spans="1:78" s="7" customFormat="1" ht="16.5" customHeight="1" x14ac:dyDescent="0.2">
      <c r="A19" s="799"/>
      <c r="B19" s="786"/>
      <c r="C19" s="893"/>
      <c r="D19" s="822"/>
      <c r="E19" s="865"/>
      <c r="F19" s="866"/>
      <c r="G19" s="849"/>
      <c r="H19" s="98" t="s">
        <v>22</v>
      </c>
      <c r="I19" s="308">
        <v>64.3</v>
      </c>
      <c r="J19" s="307">
        <v>64.3</v>
      </c>
      <c r="K19" s="307">
        <v>6</v>
      </c>
      <c r="L19" s="307">
        <v>0</v>
      </c>
      <c r="M19" s="458">
        <v>71</v>
      </c>
      <c r="N19" s="457">
        <v>71</v>
      </c>
      <c r="O19" s="457">
        <v>6.5</v>
      </c>
      <c r="P19" s="457">
        <v>0</v>
      </c>
      <c r="Q19" s="733">
        <v>71</v>
      </c>
      <c r="R19" s="701">
        <v>71</v>
      </c>
      <c r="S19" s="701">
        <v>6.5</v>
      </c>
      <c r="T19" s="307">
        <v>0</v>
      </c>
      <c r="U19" s="733">
        <v>71</v>
      </c>
      <c r="V19" s="701">
        <v>71</v>
      </c>
      <c r="W19" s="701">
        <v>6.5</v>
      </c>
      <c r="X19" s="321">
        <v>0</v>
      </c>
      <c r="Y19" s="6"/>
      <c r="Z19" s="91"/>
      <c r="AA19" s="91"/>
      <c r="AB19" s="91"/>
      <c r="AC19" s="91"/>
    </row>
    <row r="20" spans="1:78" s="7" customFormat="1" ht="16.5" customHeight="1" x14ac:dyDescent="0.2">
      <c r="A20" s="799"/>
      <c r="B20" s="786"/>
      <c r="C20" s="893"/>
      <c r="D20" s="822"/>
      <c r="E20" s="865"/>
      <c r="F20" s="866"/>
      <c r="G20" s="849"/>
      <c r="H20" s="98" t="s">
        <v>232</v>
      </c>
      <c r="I20" s="308">
        <v>13</v>
      </c>
      <c r="J20" s="307">
        <v>13</v>
      </c>
      <c r="K20" s="307">
        <v>6.5</v>
      </c>
      <c r="L20" s="307">
        <v>0</v>
      </c>
      <c r="M20" s="458">
        <v>13.4</v>
      </c>
      <c r="N20" s="457">
        <v>13.4</v>
      </c>
      <c r="O20" s="457">
        <v>6.7</v>
      </c>
      <c r="P20" s="457">
        <v>0</v>
      </c>
      <c r="Q20" s="733">
        <v>13.4</v>
      </c>
      <c r="R20" s="701">
        <v>13.4</v>
      </c>
      <c r="S20" s="701">
        <v>6.7</v>
      </c>
      <c r="T20" s="307"/>
      <c r="U20" s="733">
        <v>13.4</v>
      </c>
      <c r="V20" s="701">
        <v>13.4</v>
      </c>
      <c r="W20" s="701">
        <v>6.7</v>
      </c>
      <c r="X20" s="321">
        <v>0</v>
      </c>
      <c r="Y20" s="6"/>
      <c r="Z20" s="91"/>
      <c r="AA20" s="91"/>
      <c r="AB20" s="91"/>
      <c r="AC20" s="91"/>
    </row>
    <row r="21" spans="1:78" s="7" customFormat="1" ht="16.5" customHeight="1" thickBot="1" x14ac:dyDescent="0.25">
      <c r="A21" s="799"/>
      <c r="B21" s="786"/>
      <c r="C21" s="893"/>
      <c r="D21" s="822"/>
      <c r="E21" s="865"/>
      <c r="F21" s="866"/>
      <c r="G21" s="849"/>
      <c r="H21" s="98" t="s">
        <v>231</v>
      </c>
      <c r="I21" s="308">
        <v>24.1</v>
      </c>
      <c r="J21" s="307">
        <v>24.1</v>
      </c>
      <c r="K21" s="307">
        <v>18.5</v>
      </c>
      <c r="L21" s="307"/>
      <c r="M21" s="458"/>
      <c r="N21" s="457"/>
      <c r="O21" s="457"/>
      <c r="P21" s="457"/>
      <c r="Q21" s="308"/>
      <c r="R21" s="307"/>
      <c r="S21" s="307"/>
      <c r="T21" s="307"/>
      <c r="U21" s="308"/>
      <c r="V21" s="307"/>
      <c r="W21" s="307"/>
      <c r="X21" s="321"/>
      <c r="Y21" s="6"/>
      <c r="Z21" s="91"/>
      <c r="AA21" s="91"/>
      <c r="AB21" s="91"/>
      <c r="AC21" s="91"/>
    </row>
    <row r="22" spans="1:78" s="7" customFormat="1" ht="16.5" customHeight="1" thickBot="1" x14ac:dyDescent="0.25">
      <c r="A22" s="799"/>
      <c r="B22" s="786"/>
      <c r="C22" s="893"/>
      <c r="D22" s="822"/>
      <c r="E22" s="865"/>
      <c r="F22" s="845" t="s">
        <v>23</v>
      </c>
      <c r="G22" s="846"/>
      <c r="H22" s="847"/>
      <c r="I22" s="734">
        <f>J22+L22</f>
        <v>1250.5999999999997</v>
      </c>
      <c r="J22" s="735">
        <f>SUM(J17:J21)</f>
        <v>1247.4999999999998</v>
      </c>
      <c r="K22" s="735">
        <f>SUM(K17:K21)</f>
        <v>828.40000000000009</v>
      </c>
      <c r="L22" s="735">
        <f>SUM(L17:L21)</f>
        <v>3.0999999999999996</v>
      </c>
      <c r="M22" s="459">
        <f>N22</f>
        <v>1303.2</v>
      </c>
      <c r="N22" s="460">
        <f>SUM(N17:N21)</f>
        <v>1303.2</v>
      </c>
      <c r="O22" s="460">
        <f>SUM(O17:O21)</f>
        <v>866.80000000000007</v>
      </c>
      <c r="P22" s="460">
        <f t="shared" ref="P22" si="5">SUM(P18:P21)</f>
        <v>0</v>
      </c>
      <c r="Q22" s="473">
        <f>R22</f>
        <v>1198.1000000000001</v>
      </c>
      <c r="R22" s="474">
        <f>SUM(R17:R21)</f>
        <v>1198.1000000000001</v>
      </c>
      <c r="S22" s="474">
        <f>SUM(S17:S21)</f>
        <v>789.5</v>
      </c>
      <c r="T22" s="474">
        <f t="shared" ref="T22" si="6">SUM(T18:T21)</f>
        <v>0</v>
      </c>
      <c r="U22" s="589">
        <f>V22</f>
        <v>1198.1000000000001</v>
      </c>
      <c r="V22" s="590">
        <f>SUM(V17:V21)</f>
        <v>1198.1000000000001</v>
      </c>
      <c r="W22" s="590">
        <f>SUM(W17:W21)</f>
        <v>789.5</v>
      </c>
      <c r="X22" s="591">
        <f t="shared" ref="X22" si="7">SUM(X18:X21)</f>
        <v>0</v>
      </c>
      <c r="Y22" s="6"/>
      <c r="Z22" s="91"/>
      <c r="AA22" s="91"/>
      <c r="AB22" s="91"/>
      <c r="AC22" s="91"/>
    </row>
    <row r="23" spans="1:78" s="7" customFormat="1" ht="21" customHeight="1" x14ac:dyDescent="0.2">
      <c r="A23" s="799">
        <v>1</v>
      </c>
      <c r="B23" s="786">
        <v>1</v>
      </c>
      <c r="C23" s="893">
        <v>3</v>
      </c>
      <c r="D23" s="822" t="s">
        <v>189</v>
      </c>
      <c r="E23" s="865" t="s">
        <v>27</v>
      </c>
      <c r="F23" s="909" t="s">
        <v>18</v>
      </c>
      <c r="G23" s="848" t="s">
        <v>29</v>
      </c>
      <c r="H23" s="97" t="s">
        <v>20</v>
      </c>
      <c r="I23" s="337">
        <v>294</v>
      </c>
      <c r="J23" s="336">
        <v>294</v>
      </c>
      <c r="K23" s="336">
        <v>217.9</v>
      </c>
      <c r="L23" s="316">
        <v>0</v>
      </c>
      <c r="M23" s="469">
        <f>N23</f>
        <v>313.3</v>
      </c>
      <c r="N23" s="468">
        <v>313.3</v>
      </c>
      <c r="O23" s="468">
        <v>233.4</v>
      </c>
      <c r="P23" s="467">
        <v>0</v>
      </c>
      <c r="Q23" s="759">
        <v>255.9</v>
      </c>
      <c r="R23" s="758">
        <v>255.9</v>
      </c>
      <c r="S23" s="758">
        <v>191.1</v>
      </c>
      <c r="T23" s="316">
        <v>0</v>
      </c>
      <c r="U23" s="759">
        <v>255.9</v>
      </c>
      <c r="V23" s="758">
        <v>255.9</v>
      </c>
      <c r="W23" s="758">
        <v>191.1</v>
      </c>
      <c r="X23" s="319">
        <v>0</v>
      </c>
      <c r="Y23" s="6"/>
      <c r="Z23" s="91"/>
      <c r="AA23" s="91"/>
      <c r="AB23" s="91"/>
      <c r="AC23" s="91"/>
    </row>
    <row r="24" spans="1:78" s="7" customFormat="1" ht="21" customHeight="1" x14ac:dyDescent="0.2">
      <c r="A24" s="799"/>
      <c r="B24" s="786"/>
      <c r="C24" s="893"/>
      <c r="D24" s="822"/>
      <c r="E24" s="865"/>
      <c r="F24" s="866"/>
      <c r="G24" s="849"/>
      <c r="H24" s="98" t="s">
        <v>21</v>
      </c>
      <c r="I24" s="308">
        <v>293.7</v>
      </c>
      <c r="J24" s="306">
        <v>265.8</v>
      </c>
      <c r="K24" s="306">
        <v>150.30000000000001</v>
      </c>
      <c r="L24" s="307">
        <v>27.9</v>
      </c>
      <c r="M24" s="466">
        <v>293.10000000000002</v>
      </c>
      <c r="N24" s="464">
        <v>282.89999999999998</v>
      </c>
      <c r="O24" s="464">
        <v>156.5</v>
      </c>
      <c r="P24" s="465">
        <v>7.5</v>
      </c>
      <c r="Q24" s="733">
        <v>269.5</v>
      </c>
      <c r="R24" s="732">
        <v>269.5</v>
      </c>
      <c r="S24" s="732">
        <v>156.5</v>
      </c>
      <c r="T24" s="307"/>
      <c r="U24" s="733">
        <v>269.5</v>
      </c>
      <c r="V24" s="732">
        <v>269.5</v>
      </c>
      <c r="W24" s="732">
        <v>156.5</v>
      </c>
      <c r="X24" s="321"/>
      <c r="Y24" s="6"/>
      <c r="Z24" s="91"/>
      <c r="AA24" s="91"/>
      <c r="AB24" s="91"/>
      <c r="AC24" s="91"/>
    </row>
    <row r="25" spans="1:78" s="8" customFormat="1" ht="21" customHeight="1" x14ac:dyDescent="0.2">
      <c r="A25" s="799"/>
      <c r="B25" s="786"/>
      <c r="C25" s="893"/>
      <c r="D25" s="822"/>
      <c r="E25" s="865"/>
      <c r="F25" s="866"/>
      <c r="G25" s="849"/>
      <c r="H25" s="98" t="s">
        <v>22</v>
      </c>
      <c r="I25" s="308">
        <v>20.2</v>
      </c>
      <c r="J25" s="307">
        <v>20.2</v>
      </c>
      <c r="K25" s="307">
        <v>1.7</v>
      </c>
      <c r="L25" s="307">
        <v>0</v>
      </c>
      <c r="M25" s="466">
        <v>21.3</v>
      </c>
      <c r="N25" s="465">
        <v>21.3</v>
      </c>
      <c r="O25" s="465">
        <v>1.8</v>
      </c>
      <c r="P25" s="465">
        <v>0</v>
      </c>
      <c r="Q25" s="733">
        <v>21.3</v>
      </c>
      <c r="R25" s="701">
        <v>21.3</v>
      </c>
      <c r="S25" s="701">
        <v>1.8</v>
      </c>
      <c r="T25" s="307">
        <v>0</v>
      </c>
      <c r="U25" s="733">
        <v>21.3</v>
      </c>
      <c r="V25" s="701">
        <v>21.3</v>
      </c>
      <c r="W25" s="701">
        <v>1.8</v>
      </c>
      <c r="X25" s="321">
        <v>0</v>
      </c>
      <c r="Y25" s="6"/>
      <c r="Z25" s="91"/>
      <c r="AA25" s="91"/>
      <c r="AB25" s="91"/>
      <c r="AC25" s="91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78" s="8" customFormat="1" ht="21" customHeight="1" thickBot="1" x14ac:dyDescent="0.25">
      <c r="A26" s="799"/>
      <c r="B26" s="786"/>
      <c r="C26" s="893"/>
      <c r="D26" s="822"/>
      <c r="E26" s="865"/>
      <c r="F26" s="866"/>
      <c r="G26" s="849"/>
      <c r="H26" s="98" t="s">
        <v>231</v>
      </c>
      <c r="I26" s="308">
        <v>11.9</v>
      </c>
      <c r="J26" s="307">
        <v>11.9</v>
      </c>
      <c r="K26" s="307">
        <v>9.1</v>
      </c>
      <c r="L26" s="307"/>
      <c r="M26" s="308"/>
      <c r="N26" s="307"/>
      <c r="O26" s="307"/>
      <c r="P26" s="307"/>
      <c r="Q26" s="308"/>
      <c r="R26" s="307"/>
      <c r="S26" s="307"/>
      <c r="T26" s="307"/>
      <c r="U26" s="308"/>
      <c r="V26" s="307"/>
      <c r="W26" s="307"/>
      <c r="X26" s="321"/>
      <c r="Y26" s="6"/>
      <c r="Z26" s="91"/>
      <c r="AA26" s="91"/>
      <c r="AB26" s="91"/>
      <c r="AC26" s="91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78" s="8" customFormat="1" ht="21" customHeight="1" thickBot="1" x14ac:dyDescent="0.25">
      <c r="A27" s="799"/>
      <c r="B27" s="786"/>
      <c r="C27" s="893"/>
      <c r="D27" s="822"/>
      <c r="E27" s="865"/>
      <c r="F27" s="845" t="s">
        <v>23</v>
      </c>
      <c r="G27" s="846"/>
      <c r="H27" s="847"/>
      <c r="I27" s="734">
        <f>J27+L27</f>
        <v>619.79999999999995</v>
      </c>
      <c r="J27" s="735">
        <f>SUM(J23:J26)</f>
        <v>591.9</v>
      </c>
      <c r="K27" s="735">
        <f>SUM(K23:K26)</f>
        <v>379.00000000000006</v>
      </c>
      <c r="L27" s="735">
        <f>SUM(L23:L26)</f>
        <v>27.9</v>
      </c>
      <c r="M27" s="459">
        <f>N27+P27</f>
        <v>625</v>
      </c>
      <c r="N27" s="460">
        <f>SUM(N23:N26)</f>
        <v>617.5</v>
      </c>
      <c r="O27" s="460">
        <f>SUM(O23:O26)</f>
        <v>391.7</v>
      </c>
      <c r="P27" s="460">
        <f t="shared" ref="P27" si="8">SUM(P23:P26)</f>
        <v>7.5</v>
      </c>
      <c r="Q27" s="473">
        <f>R27+T27</f>
        <v>546.69999999999993</v>
      </c>
      <c r="R27" s="474">
        <f>SUM(R23:R26)</f>
        <v>546.69999999999993</v>
      </c>
      <c r="S27" s="474">
        <f>SUM(S23:S26)</f>
        <v>349.40000000000003</v>
      </c>
      <c r="T27" s="474">
        <f t="shared" ref="T27" si="9">SUM(T23:T26)</f>
        <v>0</v>
      </c>
      <c r="U27" s="589">
        <f>V27+X27</f>
        <v>546.69999999999993</v>
      </c>
      <c r="V27" s="590">
        <f>SUM(V23:V26)</f>
        <v>546.69999999999993</v>
      </c>
      <c r="W27" s="590">
        <f>SUM(W23:W26)</f>
        <v>349.40000000000003</v>
      </c>
      <c r="X27" s="591">
        <f t="shared" ref="X27" si="10">SUM(X23:X26)</f>
        <v>0</v>
      </c>
      <c r="Y27" s="304"/>
      <c r="Z27" s="331"/>
      <c r="AA27" s="91"/>
      <c r="AB27" s="91"/>
      <c r="AC27" s="91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78" s="8" customFormat="1" ht="20.25" customHeight="1" x14ac:dyDescent="0.2">
      <c r="A28" s="799">
        <v>1</v>
      </c>
      <c r="B28" s="786">
        <v>1</v>
      </c>
      <c r="C28" s="893">
        <v>4</v>
      </c>
      <c r="D28" s="822" t="s">
        <v>181</v>
      </c>
      <c r="E28" s="939" t="s">
        <v>30</v>
      </c>
      <c r="F28" s="909" t="s">
        <v>28</v>
      </c>
      <c r="G28" s="859" t="s">
        <v>31</v>
      </c>
      <c r="H28" s="97" t="s">
        <v>20</v>
      </c>
      <c r="I28" s="337">
        <v>1121.7</v>
      </c>
      <c r="J28" s="336">
        <v>1110.4000000000001</v>
      </c>
      <c r="K28" s="336">
        <v>779.6</v>
      </c>
      <c r="L28" s="316">
        <v>11.3</v>
      </c>
      <c r="M28" s="477">
        <f>N28</f>
        <v>1076.5999999999999</v>
      </c>
      <c r="N28" s="476">
        <v>1076.5999999999999</v>
      </c>
      <c r="O28" s="476">
        <v>796.8</v>
      </c>
      <c r="P28" s="475">
        <v>0</v>
      </c>
      <c r="Q28" s="759">
        <v>1070.2</v>
      </c>
      <c r="R28" s="758">
        <v>1070.2</v>
      </c>
      <c r="S28" s="758">
        <v>793</v>
      </c>
      <c r="T28" s="316">
        <v>0</v>
      </c>
      <c r="U28" s="759">
        <v>1070.2</v>
      </c>
      <c r="V28" s="758">
        <v>1070.2</v>
      </c>
      <c r="W28" s="758">
        <v>793</v>
      </c>
      <c r="X28" s="319">
        <v>0</v>
      </c>
      <c r="Y28" s="304"/>
      <c r="Z28" s="331"/>
      <c r="AA28" s="91"/>
      <c r="AB28" s="91"/>
      <c r="AC28" s="91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8" customFormat="1" ht="20.25" customHeight="1" x14ac:dyDescent="0.2">
      <c r="A29" s="799"/>
      <c r="B29" s="786"/>
      <c r="C29" s="893"/>
      <c r="D29" s="938"/>
      <c r="E29" s="939"/>
      <c r="F29" s="866"/>
      <c r="G29" s="803"/>
      <c r="H29" s="98" t="s">
        <v>21</v>
      </c>
      <c r="I29" s="308">
        <v>313.39999999999998</v>
      </c>
      <c r="J29" s="306">
        <v>284</v>
      </c>
      <c r="K29" s="306">
        <v>150</v>
      </c>
      <c r="L29" s="307">
        <v>29.4</v>
      </c>
      <c r="M29" s="472">
        <v>286.7</v>
      </c>
      <c r="N29" s="470">
        <v>280.10000000000002</v>
      </c>
      <c r="O29" s="470">
        <v>157.19999999999999</v>
      </c>
      <c r="P29" s="471">
        <v>6.6</v>
      </c>
      <c r="Q29" s="733">
        <v>278.2</v>
      </c>
      <c r="R29" s="732">
        <v>278.2</v>
      </c>
      <c r="S29" s="732">
        <v>157.19999999999999</v>
      </c>
      <c r="T29" s="307">
        <v>0</v>
      </c>
      <c r="U29" s="733">
        <v>278.2</v>
      </c>
      <c r="V29" s="732">
        <v>278.2</v>
      </c>
      <c r="W29" s="732">
        <v>157.19999999999999</v>
      </c>
      <c r="X29" s="321">
        <v>0</v>
      </c>
      <c r="Y29" s="780"/>
      <c r="Z29" s="779"/>
      <c r="AA29" s="91"/>
      <c r="AB29" s="91"/>
      <c r="AC29" s="91"/>
      <c r="AD29" s="7"/>
      <c r="AE29" s="7"/>
      <c r="AF29" s="7"/>
      <c r="AG29" s="7"/>
      <c r="AH29" s="7"/>
      <c r="AI29" s="7" t="s">
        <v>291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8" customFormat="1" ht="20.25" customHeight="1" x14ac:dyDescent="0.2">
      <c r="A30" s="799"/>
      <c r="B30" s="786"/>
      <c r="C30" s="893"/>
      <c r="D30" s="938"/>
      <c r="E30" s="939"/>
      <c r="F30" s="866"/>
      <c r="G30" s="803"/>
      <c r="H30" s="98" t="s">
        <v>22</v>
      </c>
      <c r="I30" s="308">
        <v>84.9</v>
      </c>
      <c r="J30" s="307">
        <v>84.9</v>
      </c>
      <c r="K30" s="307">
        <v>7.4</v>
      </c>
      <c r="L30" s="307">
        <v>0</v>
      </c>
      <c r="M30" s="472">
        <v>80.5</v>
      </c>
      <c r="N30" s="471">
        <v>80.5</v>
      </c>
      <c r="O30" s="471">
        <v>8.1</v>
      </c>
      <c r="P30" s="471">
        <v>0</v>
      </c>
      <c r="Q30" s="733">
        <v>80.5</v>
      </c>
      <c r="R30" s="701">
        <v>80.5</v>
      </c>
      <c r="S30" s="701">
        <v>8.1</v>
      </c>
      <c r="T30" s="307">
        <v>0</v>
      </c>
      <c r="U30" s="733">
        <v>80.5</v>
      </c>
      <c r="V30" s="701">
        <v>80.5</v>
      </c>
      <c r="W30" s="701">
        <v>8.1</v>
      </c>
      <c r="X30" s="321">
        <v>0</v>
      </c>
      <c r="Y30" s="6"/>
      <c r="Z30" s="91"/>
      <c r="AA30" s="91"/>
      <c r="AB30" s="91"/>
      <c r="AC30" s="91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8" customFormat="1" ht="20.25" customHeight="1" thickBot="1" x14ac:dyDescent="0.25">
      <c r="A31" s="799"/>
      <c r="B31" s="786"/>
      <c r="C31" s="893"/>
      <c r="D31" s="938"/>
      <c r="E31" s="939"/>
      <c r="F31" s="866"/>
      <c r="G31" s="803"/>
      <c r="H31" s="98" t="s">
        <v>231</v>
      </c>
      <c r="I31" s="308">
        <v>30.7</v>
      </c>
      <c r="J31" s="307">
        <v>30.7</v>
      </c>
      <c r="K31" s="307">
        <v>23.4</v>
      </c>
      <c r="L31" s="307"/>
      <c r="M31" s="472"/>
      <c r="N31" s="471"/>
      <c r="O31" s="471"/>
      <c r="P31" s="471"/>
      <c r="Q31" s="308"/>
      <c r="R31" s="307"/>
      <c r="S31" s="307"/>
      <c r="T31" s="307"/>
      <c r="U31" s="308"/>
      <c r="V31" s="307"/>
      <c r="W31" s="307"/>
      <c r="X31" s="321"/>
      <c r="Y31" s="6"/>
      <c r="Z31" s="91"/>
      <c r="AA31" s="91"/>
      <c r="AB31" s="91"/>
      <c r="AC31" s="91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8" customFormat="1" ht="20.25" customHeight="1" thickBot="1" x14ac:dyDescent="0.25">
      <c r="A32" s="799"/>
      <c r="B32" s="786"/>
      <c r="C32" s="893"/>
      <c r="D32" s="938"/>
      <c r="E32" s="939"/>
      <c r="F32" s="845" t="s">
        <v>23</v>
      </c>
      <c r="G32" s="846"/>
      <c r="H32" s="847"/>
      <c r="I32" s="313">
        <f>J32+L32</f>
        <v>1550.7000000000003</v>
      </c>
      <c r="J32" s="314">
        <f>SUM(J28:J31)</f>
        <v>1510.0000000000002</v>
      </c>
      <c r="K32" s="735">
        <f>SUM(K28:K31)</f>
        <v>960.4</v>
      </c>
      <c r="L32" s="735">
        <f>SUM(L28:L31)</f>
        <v>40.700000000000003</v>
      </c>
      <c r="M32" s="473">
        <f>N32+P32</f>
        <v>1443.7999999999997</v>
      </c>
      <c r="N32" s="474">
        <f>SUM(N28:N31)</f>
        <v>1437.1999999999998</v>
      </c>
      <c r="O32" s="474">
        <f>SUM(O28:O31)</f>
        <v>962.1</v>
      </c>
      <c r="P32" s="474">
        <f t="shared" ref="P32" si="11">SUM(P28:P31)</f>
        <v>6.6</v>
      </c>
      <c r="Q32" s="473">
        <f>R32+T32</f>
        <v>1428.9</v>
      </c>
      <c r="R32" s="474">
        <f>SUM(R28:R31)</f>
        <v>1428.9</v>
      </c>
      <c r="S32" s="474">
        <f>SUM(S28:S31)</f>
        <v>958.30000000000007</v>
      </c>
      <c r="T32" s="474">
        <f t="shared" ref="T32" si="12">SUM(T28:T31)</f>
        <v>0</v>
      </c>
      <c r="U32" s="589">
        <f>V32+X32</f>
        <v>1428.9</v>
      </c>
      <c r="V32" s="590">
        <f>SUM(V28:V31)</f>
        <v>1428.9</v>
      </c>
      <c r="W32" s="590">
        <f>SUM(W28:W31)</f>
        <v>958.30000000000007</v>
      </c>
      <c r="X32" s="591">
        <f t="shared" ref="X32" si="13">SUM(X28:X31)</f>
        <v>0</v>
      </c>
      <c r="Y32" s="6"/>
      <c r="Z32" s="91"/>
      <c r="AA32" s="91"/>
      <c r="AB32" s="91"/>
      <c r="AC32" s="91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8" customFormat="1" ht="24" customHeight="1" x14ac:dyDescent="0.2">
      <c r="A33" s="799">
        <v>1</v>
      </c>
      <c r="B33" s="786">
        <v>1</v>
      </c>
      <c r="C33" s="893">
        <v>5</v>
      </c>
      <c r="D33" s="822" t="s">
        <v>32</v>
      </c>
      <c r="E33" s="939" t="s">
        <v>33</v>
      </c>
      <c r="F33" s="935" t="s">
        <v>28</v>
      </c>
      <c r="G33" s="859" t="s">
        <v>34</v>
      </c>
      <c r="H33" s="97" t="s">
        <v>20</v>
      </c>
      <c r="I33" s="337">
        <v>902.7</v>
      </c>
      <c r="J33" s="336">
        <v>896.4</v>
      </c>
      <c r="K33" s="336">
        <v>665.7</v>
      </c>
      <c r="L33" s="316">
        <v>6.3</v>
      </c>
      <c r="M33" s="483">
        <f>N33+P33</f>
        <v>1019.8</v>
      </c>
      <c r="N33" s="482">
        <v>1019.8</v>
      </c>
      <c r="O33" s="482">
        <v>760.1</v>
      </c>
      <c r="P33" s="481">
        <v>0</v>
      </c>
      <c r="Q33" s="759">
        <v>937.7</v>
      </c>
      <c r="R33" s="758">
        <v>937.7</v>
      </c>
      <c r="S33" s="758">
        <v>698</v>
      </c>
      <c r="T33" s="517">
        <v>0</v>
      </c>
      <c r="U33" s="759">
        <v>937.7</v>
      </c>
      <c r="V33" s="758">
        <v>937.7</v>
      </c>
      <c r="W33" s="758">
        <v>698</v>
      </c>
      <c r="X33" s="517">
        <v>0</v>
      </c>
      <c r="Y33" s="6"/>
      <c r="Z33" s="91"/>
      <c r="AA33" s="91"/>
      <c r="AB33" s="91"/>
      <c r="AC33" s="9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8" customFormat="1" ht="24" customHeight="1" x14ac:dyDescent="0.2">
      <c r="A34" s="799"/>
      <c r="B34" s="786"/>
      <c r="C34" s="893"/>
      <c r="D34" s="938"/>
      <c r="E34" s="939"/>
      <c r="F34" s="936"/>
      <c r="G34" s="803"/>
      <c r="H34" s="98" t="s">
        <v>21</v>
      </c>
      <c r="I34" s="308">
        <v>449.5</v>
      </c>
      <c r="J34" s="306">
        <v>449.5</v>
      </c>
      <c r="K34" s="306">
        <v>250.3</v>
      </c>
      <c r="L34" s="306"/>
      <c r="M34" s="480">
        <v>578.79999999999995</v>
      </c>
      <c r="N34" s="732">
        <v>544.79999999999995</v>
      </c>
      <c r="O34" s="478">
        <v>300.2</v>
      </c>
      <c r="P34" s="446">
        <v>34</v>
      </c>
      <c r="Q34" s="733">
        <v>557.79999999999995</v>
      </c>
      <c r="R34" s="732">
        <v>557.79999999999995</v>
      </c>
      <c r="S34" s="732">
        <v>311.89999999999998</v>
      </c>
      <c r="T34" s="519"/>
      <c r="U34" s="733">
        <v>557.79999999999995</v>
      </c>
      <c r="V34" s="732">
        <v>557.79999999999995</v>
      </c>
      <c r="W34" s="732">
        <v>311.89999999999998</v>
      </c>
      <c r="X34" s="519"/>
      <c r="Y34" s="6"/>
      <c r="Z34" s="91"/>
      <c r="AA34" s="91"/>
      <c r="AB34" s="91"/>
      <c r="AC34" s="91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8" customFormat="1" ht="24" customHeight="1" x14ac:dyDescent="0.2">
      <c r="A35" s="799"/>
      <c r="B35" s="786"/>
      <c r="C35" s="893"/>
      <c r="D35" s="938"/>
      <c r="E35" s="939"/>
      <c r="F35" s="936"/>
      <c r="G35" s="803"/>
      <c r="H35" s="98" t="s">
        <v>22</v>
      </c>
      <c r="I35" s="308">
        <v>69.8</v>
      </c>
      <c r="J35" s="307">
        <v>69.8</v>
      </c>
      <c r="K35" s="307">
        <v>0.8</v>
      </c>
      <c r="L35" s="307">
        <v>0</v>
      </c>
      <c r="M35" s="480">
        <v>77.5</v>
      </c>
      <c r="N35" s="479">
        <v>77.5</v>
      </c>
      <c r="O35" s="479">
        <v>0.8</v>
      </c>
      <c r="P35" s="516">
        <v>0</v>
      </c>
      <c r="Q35" s="733">
        <v>77.5</v>
      </c>
      <c r="R35" s="701">
        <v>77.5</v>
      </c>
      <c r="S35" s="701">
        <v>0.8</v>
      </c>
      <c r="T35" s="518">
        <v>0</v>
      </c>
      <c r="U35" s="733">
        <v>77.5</v>
      </c>
      <c r="V35" s="701">
        <v>77.5</v>
      </c>
      <c r="W35" s="701">
        <v>0.8</v>
      </c>
      <c r="X35" s="518">
        <v>0</v>
      </c>
      <c r="Y35" s="6"/>
      <c r="Z35" s="91"/>
      <c r="AA35" s="91"/>
      <c r="AB35" s="91"/>
      <c r="AC35" s="91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8" customFormat="1" ht="24" customHeight="1" x14ac:dyDescent="0.2">
      <c r="A36" s="799"/>
      <c r="B36" s="786"/>
      <c r="C36" s="893"/>
      <c r="D36" s="938"/>
      <c r="E36" s="939"/>
      <c r="F36" s="936"/>
      <c r="G36" s="803"/>
      <c r="H36" s="98" t="s">
        <v>232</v>
      </c>
      <c r="I36" s="308">
        <v>90.7</v>
      </c>
      <c r="J36" s="307">
        <v>90.7</v>
      </c>
      <c r="K36" s="307">
        <v>69.2</v>
      </c>
      <c r="L36" s="307">
        <v>0</v>
      </c>
      <c r="M36" s="308">
        <v>90.7</v>
      </c>
      <c r="N36" s="307">
        <v>90.7</v>
      </c>
      <c r="O36" s="307">
        <v>69.5</v>
      </c>
      <c r="P36" s="516">
        <v>0</v>
      </c>
      <c r="Q36" s="512">
        <v>0</v>
      </c>
      <c r="R36" s="511"/>
      <c r="S36" s="511"/>
      <c r="T36" s="518">
        <v>0</v>
      </c>
      <c r="U36" s="512">
        <v>0</v>
      </c>
      <c r="V36" s="511"/>
      <c r="W36" s="511"/>
      <c r="X36" s="518">
        <v>0</v>
      </c>
      <c r="Y36" s="6"/>
      <c r="Z36" s="91"/>
      <c r="AA36" s="91"/>
      <c r="AB36" s="91"/>
      <c r="AC36" s="91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8" customFormat="1" ht="24" customHeight="1" thickBot="1" x14ac:dyDescent="0.25">
      <c r="A37" s="799"/>
      <c r="B37" s="786"/>
      <c r="C37" s="893"/>
      <c r="D37" s="938"/>
      <c r="E37" s="939"/>
      <c r="F37" s="936"/>
      <c r="G37" s="803"/>
      <c r="H37" s="98" t="s">
        <v>231</v>
      </c>
      <c r="I37" s="308">
        <v>27.9</v>
      </c>
      <c r="J37" s="307">
        <v>27.9</v>
      </c>
      <c r="K37" s="307">
        <v>21.2</v>
      </c>
      <c r="L37" s="307"/>
      <c r="M37" s="308"/>
      <c r="N37" s="307"/>
      <c r="O37" s="307"/>
      <c r="P37" s="516"/>
      <c r="Q37" s="520"/>
      <c r="R37" s="448"/>
      <c r="S37" s="448"/>
      <c r="T37" s="447"/>
      <c r="U37" s="520"/>
      <c r="V37" s="448"/>
      <c r="W37" s="448"/>
      <c r="X37" s="447"/>
      <c r="Y37" s="6"/>
      <c r="Z37" s="91"/>
      <c r="AA37" s="91"/>
      <c r="AB37" s="91"/>
      <c r="AC37" s="91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8" customFormat="1" ht="24" customHeight="1" thickBot="1" x14ac:dyDescent="0.25">
      <c r="A38" s="799"/>
      <c r="B38" s="786"/>
      <c r="C38" s="893"/>
      <c r="D38" s="938"/>
      <c r="E38" s="939"/>
      <c r="F38" s="845" t="s">
        <v>23</v>
      </c>
      <c r="G38" s="846"/>
      <c r="H38" s="847"/>
      <c r="I38" s="734">
        <f>J38+L38</f>
        <v>1540.6000000000001</v>
      </c>
      <c r="J38" s="735">
        <f>SUM(J33:J37)</f>
        <v>1534.3000000000002</v>
      </c>
      <c r="K38" s="735">
        <f>SUM(K33:K37)</f>
        <v>1007.2</v>
      </c>
      <c r="L38" s="735">
        <f>SUM(L33:L37)</f>
        <v>6.3</v>
      </c>
      <c r="M38" s="484">
        <f>N38+P38</f>
        <v>1766.8</v>
      </c>
      <c r="N38" s="485">
        <f>SUM(N33:N37)</f>
        <v>1732.8</v>
      </c>
      <c r="O38" s="485">
        <f>SUM(O33:O37)</f>
        <v>1130.5999999999999</v>
      </c>
      <c r="P38" s="485">
        <f t="shared" ref="P38" si="14">SUM(P34:P37)</f>
        <v>34</v>
      </c>
      <c r="Q38" s="484">
        <f>R38+T38</f>
        <v>1573</v>
      </c>
      <c r="R38" s="485">
        <f>SUM(R33:R37)</f>
        <v>1573</v>
      </c>
      <c r="S38" s="485">
        <f>SUM(S33:S37)</f>
        <v>1010.6999999999999</v>
      </c>
      <c r="T38" s="485">
        <f t="shared" ref="T38" si="15">SUM(T34:T37)</f>
        <v>0</v>
      </c>
      <c r="U38" s="589">
        <f>V38+X38</f>
        <v>1573</v>
      </c>
      <c r="V38" s="590">
        <f>SUM(V33:V37)</f>
        <v>1573</v>
      </c>
      <c r="W38" s="590">
        <f>SUM(W33:W37)</f>
        <v>1010.6999999999999</v>
      </c>
      <c r="X38" s="591">
        <f t="shared" ref="X38" si="16">SUM(X34:X37)</f>
        <v>0</v>
      </c>
      <c r="Y38" s="6"/>
      <c r="Z38" s="91"/>
      <c r="AA38" s="91"/>
      <c r="AB38" s="91"/>
      <c r="AC38" s="91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8" customFormat="1" ht="17.25" customHeight="1" x14ac:dyDescent="0.2">
      <c r="A39" s="799">
        <v>1</v>
      </c>
      <c r="B39" s="786">
        <v>1</v>
      </c>
      <c r="C39" s="893">
        <v>6</v>
      </c>
      <c r="D39" s="822" t="s">
        <v>35</v>
      </c>
      <c r="E39" s="865" t="s">
        <v>36</v>
      </c>
      <c r="F39" s="892" t="s">
        <v>28</v>
      </c>
      <c r="G39" s="863" t="s">
        <v>37</v>
      </c>
      <c r="H39" s="97" t="s">
        <v>20</v>
      </c>
      <c r="I39" s="337">
        <v>539.70000000000005</v>
      </c>
      <c r="J39" s="336">
        <v>539.70000000000005</v>
      </c>
      <c r="K39" s="336">
        <v>399.2</v>
      </c>
      <c r="L39" s="316"/>
      <c r="M39" s="438">
        <f>N39+P39</f>
        <v>602.4</v>
      </c>
      <c r="N39" s="490">
        <v>602.4</v>
      </c>
      <c r="O39" s="490">
        <v>450.4</v>
      </c>
      <c r="P39" s="489"/>
      <c r="Q39" s="438">
        <v>570.20000000000005</v>
      </c>
      <c r="R39" s="758">
        <v>570.20000000000005</v>
      </c>
      <c r="S39" s="758">
        <v>426.3</v>
      </c>
      <c r="T39" s="517"/>
      <c r="U39" s="438">
        <v>570.20000000000005</v>
      </c>
      <c r="V39" s="758">
        <v>570.20000000000005</v>
      </c>
      <c r="W39" s="758">
        <v>426.3</v>
      </c>
      <c r="X39" s="517"/>
      <c r="Y39" s="6"/>
      <c r="Z39" s="91"/>
      <c r="AA39" s="91"/>
      <c r="AB39" s="91"/>
      <c r="AC39" s="91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8" customFormat="1" ht="24" customHeight="1" x14ac:dyDescent="0.2">
      <c r="A40" s="799"/>
      <c r="B40" s="786"/>
      <c r="C40" s="893"/>
      <c r="D40" s="822"/>
      <c r="E40" s="865"/>
      <c r="F40" s="893"/>
      <c r="G40" s="823"/>
      <c r="H40" s="98" t="s">
        <v>21</v>
      </c>
      <c r="I40" s="308">
        <v>422.7</v>
      </c>
      <c r="J40" s="306">
        <v>421.1</v>
      </c>
      <c r="K40" s="306">
        <v>167.9</v>
      </c>
      <c r="L40" s="307">
        <v>1.6</v>
      </c>
      <c r="M40" s="488">
        <f>N40+P40</f>
        <v>441.9</v>
      </c>
      <c r="N40" s="486">
        <v>432.4</v>
      </c>
      <c r="O40" s="486">
        <v>208.8</v>
      </c>
      <c r="P40" s="516">
        <v>9.5</v>
      </c>
      <c r="Q40" s="733">
        <v>396.7</v>
      </c>
      <c r="R40" s="732">
        <v>396.7</v>
      </c>
      <c r="S40" s="732">
        <v>208.8</v>
      </c>
      <c r="T40" s="518"/>
      <c r="U40" s="733">
        <v>396.7</v>
      </c>
      <c r="V40" s="732">
        <v>396.7</v>
      </c>
      <c r="W40" s="732">
        <v>208.8</v>
      </c>
      <c r="X40" s="518"/>
      <c r="Y40" s="6"/>
      <c r="Z40" s="91"/>
      <c r="AA40" s="91"/>
      <c r="AB40" s="91"/>
      <c r="AC40" s="91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8" customFormat="1" ht="24" customHeight="1" x14ac:dyDescent="0.2">
      <c r="A41" s="799"/>
      <c r="B41" s="786"/>
      <c r="C41" s="893"/>
      <c r="D41" s="822"/>
      <c r="E41" s="865"/>
      <c r="F41" s="893"/>
      <c r="G41" s="823"/>
      <c r="H41" s="98" t="s">
        <v>22</v>
      </c>
      <c r="I41" s="308">
        <v>36.5</v>
      </c>
      <c r="J41" s="307">
        <v>36.5</v>
      </c>
      <c r="K41" s="307">
        <v>2.6</v>
      </c>
      <c r="L41" s="307"/>
      <c r="M41" s="488">
        <f>N41</f>
        <v>49.9</v>
      </c>
      <c r="N41" s="487">
        <v>49.9</v>
      </c>
      <c r="O41" s="487">
        <v>3.3</v>
      </c>
      <c r="P41" s="516"/>
      <c r="Q41" s="733">
        <v>42.6</v>
      </c>
      <c r="R41" s="701">
        <v>42.6</v>
      </c>
      <c r="S41" s="701">
        <v>3.3</v>
      </c>
      <c r="T41" s="518"/>
      <c r="U41" s="733">
        <v>42.6</v>
      </c>
      <c r="V41" s="701">
        <v>42.6</v>
      </c>
      <c r="W41" s="701">
        <v>3.3</v>
      </c>
      <c r="X41" s="518"/>
      <c r="Y41" s="6"/>
      <c r="Z41" s="91"/>
      <c r="AA41" s="91"/>
      <c r="AB41" s="91"/>
      <c r="AC41" s="91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8" customFormat="1" ht="24" customHeight="1" thickBot="1" x14ac:dyDescent="0.25">
      <c r="A42" s="799"/>
      <c r="B42" s="786"/>
      <c r="C42" s="893"/>
      <c r="D42" s="822"/>
      <c r="E42" s="865"/>
      <c r="F42" s="893"/>
      <c r="G42" s="823"/>
      <c r="H42" s="98" t="s">
        <v>231</v>
      </c>
      <c r="I42" s="308">
        <v>17.5</v>
      </c>
      <c r="J42" s="307">
        <v>17.5</v>
      </c>
      <c r="K42" s="307">
        <v>13.4</v>
      </c>
      <c r="L42" s="307"/>
      <c r="M42" s="308"/>
      <c r="N42" s="307"/>
      <c r="O42" s="307"/>
      <c r="P42" s="516"/>
      <c r="Q42" s="520"/>
      <c r="R42" s="448"/>
      <c r="S42" s="448"/>
      <c r="T42" s="447"/>
      <c r="U42" s="520"/>
      <c r="V42" s="448"/>
      <c r="W42" s="448"/>
      <c r="X42" s="447"/>
      <c r="Y42" s="6"/>
      <c r="Z42" s="91"/>
      <c r="AA42" s="91"/>
      <c r="AB42" s="91"/>
      <c r="AC42" s="91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8" customFormat="1" ht="24" customHeight="1" thickBot="1" x14ac:dyDescent="0.25">
      <c r="A43" s="799"/>
      <c r="B43" s="786"/>
      <c r="C43" s="893"/>
      <c r="D43" s="822"/>
      <c r="E43" s="865"/>
      <c r="F43" s="845" t="s">
        <v>23</v>
      </c>
      <c r="G43" s="846"/>
      <c r="H43" s="847"/>
      <c r="I43" s="734">
        <f>J43+L43</f>
        <v>1016.4000000000001</v>
      </c>
      <c r="J43" s="735">
        <f>SUM(J39:J42)</f>
        <v>1014.8000000000001</v>
      </c>
      <c r="K43" s="735">
        <f>SUM(K39:K42)</f>
        <v>583.1</v>
      </c>
      <c r="L43" s="735">
        <f>SUM(L39:L42)</f>
        <v>1.6</v>
      </c>
      <c r="M43" s="491">
        <f>N43+P43</f>
        <v>1094.2</v>
      </c>
      <c r="N43" s="492">
        <f>SUM(N39:N42)</f>
        <v>1084.7</v>
      </c>
      <c r="O43" s="492">
        <f>SUM(O39:O42)</f>
        <v>662.5</v>
      </c>
      <c r="P43" s="492">
        <f t="shared" ref="P43" si="17">SUM(P39:P42)</f>
        <v>9.5</v>
      </c>
      <c r="Q43" s="491">
        <f>R43+T43</f>
        <v>1009.5000000000001</v>
      </c>
      <c r="R43" s="492">
        <f>SUM(R39:R42)</f>
        <v>1009.5000000000001</v>
      </c>
      <c r="S43" s="492">
        <f>SUM(S39:S42)</f>
        <v>638.4</v>
      </c>
      <c r="T43" s="492">
        <f t="shared" ref="T43" si="18">SUM(T39:T42)</f>
        <v>0</v>
      </c>
      <c r="U43" s="589">
        <f>V43+X43</f>
        <v>1009.5000000000001</v>
      </c>
      <c r="V43" s="590">
        <f>SUM(V39:V42)</f>
        <v>1009.5000000000001</v>
      </c>
      <c r="W43" s="590">
        <f>SUM(W39:W42)</f>
        <v>638.4</v>
      </c>
      <c r="X43" s="591">
        <f t="shared" ref="X43" si="19">SUM(X39:X42)</f>
        <v>0</v>
      </c>
      <c r="Y43" s="6"/>
      <c r="Z43" s="91"/>
      <c r="AA43" s="91"/>
      <c r="AB43" s="91"/>
      <c r="AC43" s="91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ht="20.25" customHeight="1" x14ac:dyDescent="0.2">
      <c r="A44" s="799">
        <v>1</v>
      </c>
      <c r="B44" s="786">
        <v>1</v>
      </c>
      <c r="C44" s="893">
        <v>7</v>
      </c>
      <c r="D44" s="822" t="s">
        <v>38</v>
      </c>
      <c r="E44" s="785" t="s">
        <v>39</v>
      </c>
      <c r="F44" s="863" t="s">
        <v>18</v>
      </c>
      <c r="G44" s="863" t="s">
        <v>40</v>
      </c>
      <c r="H44" s="97" t="s">
        <v>20</v>
      </c>
      <c r="I44" s="337">
        <v>179.5</v>
      </c>
      <c r="J44" s="336">
        <v>179.5</v>
      </c>
      <c r="K44" s="336">
        <v>134.6</v>
      </c>
      <c r="L44" s="316">
        <v>0</v>
      </c>
      <c r="M44" s="502">
        <f>N44+P44</f>
        <v>179</v>
      </c>
      <c r="N44" s="501">
        <v>179</v>
      </c>
      <c r="O44" s="501">
        <v>134.19999999999999</v>
      </c>
      <c r="P44" s="316">
        <v>0</v>
      </c>
      <c r="Q44" s="759">
        <v>153.1</v>
      </c>
      <c r="R44" s="758">
        <v>153.1</v>
      </c>
      <c r="S44" s="758">
        <v>114.9</v>
      </c>
      <c r="T44" s="316">
        <v>0</v>
      </c>
      <c r="U44" s="759">
        <v>153.1</v>
      </c>
      <c r="V44" s="758">
        <v>153.1</v>
      </c>
      <c r="W44" s="758">
        <v>114.9</v>
      </c>
      <c r="X44" s="319">
        <v>0</v>
      </c>
      <c r="Z44" s="91"/>
      <c r="AA44" s="91"/>
      <c r="AB44" s="91"/>
      <c r="AC44" s="91"/>
    </row>
    <row r="45" spans="1:78" ht="20.25" customHeight="1" x14ac:dyDescent="0.2">
      <c r="A45" s="799"/>
      <c r="B45" s="786"/>
      <c r="C45" s="893"/>
      <c r="D45" s="822"/>
      <c r="E45" s="785"/>
      <c r="F45" s="823"/>
      <c r="G45" s="823"/>
      <c r="H45" s="98" t="s">
        <v>21</v>
      </c>
      <c r="I45" s="308">
        <v>99</v>
      </c>
      <c r="J45" s="306">
        <v>98.8</v>
      </c>
      <c r="K45" s="306">
        <v>56.7</v>
      </c>
      <c r="L45" s="307">
        <v>0.2</v>
      </c>
      <c r="M45" s="498">
        <v>121.5</v>
      </c>
      <c r="N45" s="496">
        <v>121.5</v>
      </c>
      <c r="O45" s="496">
        <v>63.9</v>
      </c>
      <c r="P45" s="307"/>
      <c r="Q45" s="733">
        <v>115.1</v>
      </c>
      <c r="R45" s="732">
        <v>115.1</v>
      </c>
      <c r="S45" s="732">
        <v>63.9</v>
      </c>
      <c r="T45" s="307"/>
      <c r="U45" s="733">
        <v>115.1</v>
      </c>
      <c r="V45" s="732">
        <v>115.1</v>
      </c>
      <c r="W45" s="732">
        <v>63.9</v>
      </c>
      <c r="X45" s="321"/>
      <c r="Z45" s="91"/>
      <c r="AA45" s="91"/>
      <c r="AB45" s="91"/>
      <c r="AC45" s="91"/>
    </row>
    <row r="46" spans="1:78" ht="20.25" customHeight="1" x14ac:dyDescent="0.2">
      <c r="A46" s="799"/>
      <c r="B46" s="786"/>
      <c r="C46" s="893"/>
      <c r="D46" s="822"/>
      <c r="E46" s="785"/>
      <c r="F46" s="823"/>
      <c r="G46" s="823"/>
      <c r="H46" s="98" t="s">
        <v>22</v>
      </c>
      <c r="I46" s="308">
        <v>4</v>
      </c>
      <c r="J46" s="307">
        <v>4</v>
      </c>
      <c r="K46" s="307">
        <v>0.1</v>
      </c>
      <c r="L46" s="307"/>
      <c r="M46" s="498">
        <v>4.8</v>
      </c>
      <c r="N46" s="497">
        <v>4.8</v>
      </c>
      <c r="O46" s="497">
        <v>0.1</v>
      </c>
      <c r="P46" s="307"/>
      <c r="Q46" s="733">
        <v>4.8</v>
      </c>
      <c r="R46" s="701">
        <v>4.8</v>
      </c>
      <c r="S46" s="701">
        <v>0.1</v>
      </c>
      <c r="T46" s="307"/>
      <c r="U46" s="733">
        <v>4.8</v>
      </c>
      <c r="V46" s="701">
        <v>4.8</v>
      </c>
      <c r="W46" s="701">
        <v>0.1</v>
      </c>
      <c r="X46" s="321"/>
      <c r="Z46" s="91"/>
      <c r="AA46" s="91"/>
      <c r="AB46" s="91"/>
      <c r="AC46" s="91"/>
    </row>
    <row r="47" spans="1:78" ht="20.25" customHeight="1" thickBot="1" x14ac:dyDescent="0.25">
      <c r="A47" s="799"/>
      <c r="B47" s="786"/>
      <c r="C47" s="893"/>
      <c r="D47" s="822"/>
      <c r="E47" s="785"/>
      <c r="F47" s="823"/>
      <c r="G47" s="823"/>
      <c r="H47" s="98" t="s">
        <v>231</v>
      </c>
      <c r="I47" s="308">
        <v>6.1</v>
      </c>
      <c r="J47" s="307">
        <v>6.1</v>
      </c>
      <c r="K47" s="307">
        <v>4.7</v>
      </c>
      <c r="L47" s="307"/>
      <c r="M47" s="308"/>
      <c r="N47" s="307"/>
      <c r="O47" s="307"/>
      <c r="P47" s="307"/>
      <c r="Q47" s="308"/>
      <c r="R47" s="307"/>
      <c r="S47" s="307"/>
      <c r="T47" s="307"/>
      <c r="U47" s="308"/>
      <c r="V47" s="307"/>
      <c r="W47" s="307"/>
      <c r="X47" s="321"/>
      <c r="Z47" s="91"/>
      <c r="AA47" s="91"/>
      <c r="AB47" s="91"/>
      <c r="AC47" s="91"/>
    </row>
    <row r="48" spans="1:78" s="8" customFormat="1" ht="20.25" customHeight="1" thickBot="1" x14ac:dyDescent="0.25">
      <c r="A48" s="799"/>
      <c r="B48" s="786"/>
      <c r="C48" s="893"/>
      <c r="D48" s="822"/>
      <c r="E48" s="785"/>
      <c r="F48" s="845" t="s">
        <v>23</v>
      </c>
      <c r="G48" s="846"/>
      <c r="H48" s="847"/>
      <c r="I48" s="734">
        <f>J48+L48</f>
        <v>288.60000000000002</v>
      </c>
      <c r="J48" s="735">
        <f>SUM(J44:J47)</f>
        <v>288.40000000000003</v>
      </c>
      <c r="K48" s="735">
        <f>SUM(K44:K47)</f>
        <v>196.1</v>
      </c>
      <c r="L48" s="735">
        <f>SUM(L44:L47)</f>
        <v>0.2</v>
      </c>
      <c r="M48" s="499">
        <f>N48+P48</f>
        <v>305.3</v>
      </c>
      <c r="N48" s="500">
        <f>SUM(N44:N47)</f>
        <v>305.3</v>
      </c>
      <c r="O48" s="500">
        <f>SUM(O44:O47)</f>
        <v>198.2</v>
      </c>
      <c r="P48" s="500">
        <f t="shared" ref="P48" si="20">SUM(P44:P47)</f>
        <v>0</v>
      </c>
      <c r="Q48" s="499">
        <f>R48+T48</f>
        <v>273</v>
      </c>
      <c r="R48" s="500">
        <f>SUM(R44:R47)</f>
        <v>273</v>
      </c>
      <c r="S48" s="500">
        <f>SUM(S44:S47)</f>
        <v>178.9</v>
      </c>
      <c r="T48" s="500">
        <f t="shared" ref="T48" si="21">SUM(T44:T47)</f>
        <v>0</v>
      </c>
      <c r="U48" s="589">
        <f>V48+X48</f>
        <v>273</v>
      </c>
      <c r="V48" s="590">
        <f>SUM(V44:V47)</f>
        <v>273</v>
      </c>
      <c r="W48" s="590">
        <f>SUM(W44:W47)</f>
        <v>178.9</v>
      </c>
      <c r="X48" s="591">
        <f t="shared" ref="X48" si="22">SUM(X44:X47)</f>
        <v>0</v>
      </c>
      <c r="Y48" s="6"/>
      <c r="Z48" s="91"/>
      <c r="AA48" s="91"/>
      <c r="AB48" s="91"/>
      <c r="AC48" s="91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ht="24" customHeight="1" x14ac:dyDescent="0.2">
      <c r="A49" s="799">
        <v>1</v>
      </c>
      <c r="B49" s="786">
        <v>1</v>
      </c>
      <c r="C49" s="893">
        <v>8</v>
      </c>
      <c r="D49" s="822" t="s">
        <v>41</v>
      </c>
      <c r="E49" s="785" t="s">
        <v>42</v>
      </c>
      <c r="F49" s="863" t="s">
        <v>18</v>
      </c>
      <c r="G49" s="863" t="s">
        <v>43</v>
      </c>
      <c r="H49" s="97" t="s">
        <v>20</v>
      </c>
      <c r="I49" s="337">
        <v>239.8</v>
      </c>
      <c r="J49" s="336">
        <v>236.5</v>
      </c>
      <c r="K49" s="336">
        <v>176.6</v>
      </c>
      <c r="L49" s="316">
        <v>3.3</v>
      </c>
      <c r="M49" s="509">
        <f>N49+P49</f>
        <v>262</v>
      </c>
      <c r="N49" s="508">
        <v>262</v>
      </c>
      <c r="O49" s="508">
        <v>196.4</v>
      </c>
      <c r="P49" s="316">
        <v>0</v>
      </c>
      <c r="Q49" s="759">
        <v>227.9</v>
      </c>
      <c r="R49" s="758">
        <v>227.9</v>
      </c>
      <c r="S49" s="758">
        <v>171.1</v>
      </c>
      <c r="T49" s="316">
        <v>0</v>
      </c>
      <c r="U49" s="759">
        <v>227.9</v>
      </c>
      <c r="V49" s="758">
        <v>227.9</v>
      </c>
      <c r="W49" s="758">
        <v>171.1</v>
      </c>
      <c r="X49" s="319">
        <v>0</v>
      </c>
      <c r="Z49" s="91"/>
      <c r="AA49" s="91"/>
      <c r="AB49" s="91"/>
      <c r="AC49" s="91"/>
    </row>
    <row r="50" spans="1:78" ht="24" customHeight="1" x14ac:dyDescent="0.2">
      <c r="A50" s="799"/>
      <c r="B50" s="786"/>
      <c r="C50" s="893"/>
      <c r="D50" s="822"/>
      <c r="E50" s="785"/>
      <c r="F50" s="823"/>
      <c r="G50" s="823"/>
      <c r="H50" s="98" t="s">
        <v>21</v>
      </c>
      <c r="I50" s="308">
        <v>122</v>
      </c>
      <c r="J50" s="306">
        <v>122</v>
      </c>
      <c r="K50" s="306">
        <v>65.099999999999994</v>
      </c>
      <c r="L50" s="306"/>
      <c r="M50" s="505">
        <f>N50+P50</f>
        <v>142</v>
      </c>
      <c r="N50" s="503">
        <v>142</v>
      </c>
      <c r="O50" s="503">
        <v>75.099999999999994</v>
      </c>
      <c r="P50" s="306"/>
      <c r="Q50" s="733">
        <v>138.30000000000001</v>
      </c>
      <c r="R50" s="732">
        <v>138.30000000000001</v>
      </c>
      <c r="S50" s="732">
        <v>75.099999999999994</v>
      </c>
      <c r="T50" s="306"/>
      <c r="U50" s="733">
        <v>138.30000000000001</v>
      </c>
      <c r="V50" s="732">
        <v>138.30000000000001</v>
      </c>
      <c r="W50" s="732">
        <v>75.099999999999994</v>
      </c>
      <c r="X50" s="327"/>
      <c r="Z50" s="91"/>
      <c r="AA50" s="91"/>
      <c r="AB50" s="91"/>
      <c r="AC50" s="91"/>
    </row>
    <row r="51" spans="1:78" ht="13.5" customHeight="1" x14ac:dyDescent="0.2">
      <c r="A51" s="799"/>
      <c r="B51" s="786"/>
      <c r="C51" s="893"/>
      <c r="D51" s="822"/>
      <c r="E51" s="785"/>
      <c r="F51" s="823"/>
      <c r="G51" s="823"/>
      <c r="H51" s="98" t="s">
        <v>22</v>
      </c>
      <c r="I51" s="308">
        <v>3.5</v>
      </c>
      <c r="J51" s="307">
        <v>3.5</v>
      </c>
      <c r="K51" s="307">
        <v>0.2</v>
      </c>
      <c r="L51" s="307"/>
      <c r="M51" s="505">
        <v>5.6</v>
      </c>
      <c r="N51" s="504">
        <v>5.6</v>
      </c>
      <c r="O51" s="504">
        <v>0.3</v>
      </c>
      <c r="P51" s="307"/>
      <c r="Q51" s="733">
        <v>5.6</v>
      </c>
      <c r="R51" s="701">
        <v>5.6</v>
      </c>
      <c r="S51" s="701">
        <v>0.3</v>
      </c>
      <c r="T51" s="307"/>
      <c r="U51" s="733">
        <v>5.6</v>
      </c>
      <c r="V51" s="701">
        <v>5.6</v>
      </c>
      <c r="W51" s="701">
        <v>0.3</v>
      </c>
      <c r="X51" s="321"/>
      <c r="Z51" s="91"/>
      <c r="AA51" s="91"/>
      <c r="AB51" s="91"/>
      <c r="AC51" s="91"/>
    </row>
    <row r="52" spans="1:78" ht="24" customHeight="1" thickBot="1" x14ac:dyDescent="0.25">
      <c r="A52" s="799"/>
      <c r="B52" s="786"/>
      <c r="C52" s="893"/>
      <c r="D52" s="822"/>
      <c r="E52" s="785"/>
      <c r="F52" s="823"/>
      <c r="G52" s="823"/>
      <c r="H52" s="101" t="s">
        <v>231</v>
      </c>
      <c r="I52" s="308">
        <v>8.1999999999999993</v>
      </c>
      <c r="J52" s="307">
        <v>8.1999999999999993</v>
      </c>
      <c r="K52" s="307">
        <v>6.3</v>
      </c>
      <c r="L52" s="307"/>
      <c r="M52" s="308"/>
      <c r="N52" s="307"/>
      <c r="O52" s="307"/>
      <c r="P52" s="307"/>
      <c r="Q52" s="308"/>
      <c r="R52" s="307"/>
      <c r="S52" s="307"/>
      <c r="T52" s="307"/>
      <c r="U52" s="308"/>
      <c r="V52" s="307"/>
      <c r="W52" s="307"/>
      <c r="X52" s="321"/>
      <c r="Z52" s="91"/>
      <c r="AA52" s="91"/>
      <c r="AB52" s="91"/>
      <c r="AC52" s="91"/>
    </row>
    <row r="53" spans="1:78" s="8" customFormat="1" ht="17.25" customHeight="1" thickBot="1" x14ac:dyDescent="0.25">
      <c r="A53" s="799"/>
      <c r="B53" s="786"/>
      <c r="C53" s="893"/>
      <c r="D53" s="822"/>
      <c r="E53" s="785"/>
      <c r="F53" s="845" t="s">
        <v>23</v>
      </c>
      <c r="G53" s="846"/>
      <c r="H53" s="847"/>
      <c r="I53" s="734">
        <f>J53+L53</f>
        <v>373.5</v>
      </c>
      <c r="J53" s="735">
        <f>SUM(J49:J52)</f>
        <v>370.2</v>
      </c>
      <c r="K53" s="735">
        <f>SUM(K49:K52)</f>
        <v>248.2</v>
      </c>
      <c r="L53" s="735">
        <f>SUM(L49:L52)</f>
        <v>3.3</v>
      </c>
      <c r="M53" s="506">
        <f>N53+P53</f>
        <v>409.6</v>
      </c>
      <c r="N53" s="507">
        <f>SUM(N49:N52)</f>
        <v>409.6</v>
      </c>
      <c r="O53" s="507">
        <f>SUM(O49:O52)</f>
        <v>271.8</v>
      </c>
      <c r="P53" s="507">
        <f t="shared" ref="P53" si="23">SUM(P49:P52)</f>
        <v>0</v>
      </c>
      <c r="Q53" s="506">
        <f>R53+T53</f>
        <v>371.80000000000007</v>
      </c>
      <c r="R53" s="507">
        <f>SUM(R49:R52)</f>
        <v>371.80000000000007</v>
      </c>
      <c r="S53" s="507">
        <f>SUM(S49:S52)</f>
        <v>246.5</v>
      </c>
      <c r="T53" s="507">
        <f t="shared" ref="T53" si="24">SUM(T49:T52)</f>
        <v>0</v>
      </c>
      <c r="U53" s="589">
        <f>V53+X53</f>
        <v>371.80000000000007</v>
      </c>
      <c r="V53" s="590">
        <f>SUM(V49:V52)</f>
        <v>371.80000000000007</v>
      </c>
      <c r="W53" s="590">
        <f>SUM(W49:W52)</f>
        <v>246.5</v>
      </c>
      <c r="X53" s="591">
        <f t="shared" ref="X53" si="25">SUM(X49:X52)</f>
        <v>0</v>
      </c>
      <c r="Y53" s="6"/>
      <c r="Z53" s="91"/>
      <c r="AA53" s="91"/>
      <c r="AB53" s="91"/>
      <c r="AC53" s="91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ht="14.25" customHeight="1" x14ac:dyDescent="0.2">
      <c r="A54" s="799">
        <v>1</v>
      </c>
      <c r="B54" s="786">
        <v>1</v>
      </c>
      <c r="C54" s="893">
        <v>9</v>
      </c>
      <c r="D54" s="822" t="s">
        <v>44</v>
      </c>
      <c r="E54" s="785" t="s">
        <v>45</v>
      </c>
      <c r="F54" s="863" t="s">
        <v>18</v>
      </c>
      <c r="G54" s="863" t="s">
        <v>46</v>
      </c>
      <c r="H54" s="97" t="s">
        <v>20</v>
      </c>
      <c r="I54" s="337">
        <v>328</v>
      </c>
      <c r="J54" s="336">
        <v>328</v>
      </c>
      <c r="K54" s="336">
        <v>245.6</v>
      </c>
      <c r="L54" s="316"/>
      <c r="M54" s="522">
        <f>N54+P54</f>
        <v>376.5</v>
      </c>
      <c r="N54" s="521">
        <v>376.5</v>
      </c>
      <c r="O54" s="521">
        <v>282.7</v>
      </c>
      <c r="P54" s="515"/>
      <c r="Q54" s="759">
        <v>307.60000000000002</v>
      </c>
      <c r="R54" s="758">
        <v>307.60000000000002</v>
      </c>
      <c r="S54" s="758">
        <v>229.9</v>
      </c>
      <c r="T54" s="515"/>
      <c r="U54" s="759">
        <v>307.60000000000002</v>
      </c>
      <c r="V54" s="758">
        <v>307.60000000000002</v>
      </c>
      <c r="W54" s="758">
        <v>229.9</v>
      </c>
      <c r="X54" s="517"/>
      <c r="Z54" s="91"/>
      <c r="AA54" s="91"/>
      <c r="AB54" s="91"/>
      <c r="AC54" s="91"/>
    </row>
    <row r="55" spans="1:78" ht="19.5" customHeight="1" x14ac:dyDescent="0.2">
      <c r="A55" s="799"/>
      <c r="B55" s="786"/>
      <c r="C55" s="893"/>
      <c r="D55" s="822"/>
      <c r="E55" s="785"/>
      <c r="F55" s="823"/>
      <c r="G55" s="823"/>
      <c r="H55" s="98" t="s">
        <v>21</v>
      </c>
      <c r="I55" s="308">
        <v>191.5</v>
      </c>
      <c r="J55" s="306">
        <v>191.5</v>
      </c>
      <c r="K55" s="306">
        <v>109.2</v>
      </c>
      <c r="L55" s="307"/>
      <c r="M55" s="512">
        <f>N55+P55</f>
        <v>250.6</v>
      </c>
      <c r="N55" s="510">
        <v>222.5</v>
      </c>
      <c r="O55" s="510">
        <v>127.6</v>
      </c>
      <c r="P55" s="511">
        <v>28.1</v>
      </c>
      <c r="Q55" s="733">
        <v>238.4</v>
      </c>
      <c r="R55" s="732">
        <v>238.4</v>
      </c>
      <c r="S55" s="732">
        <v>142.1</v>
      </c>
      <c r="T55" s="511"/>
      <c r="U55" s="733">
        <v>238.4</v>
      </c>
      <c r="V55" s="732">
        <v>238.4</v>
      </c>
      <c r="W55" s="732">
        <v>142.1</v>
      </c>
      <c r="X55" s="518"/>
      <c r="Z55" s="91"/>
      <c r="AA55" s="91"/>
      <c r="AB55" s="91"/>
      <c r="AC55" s="91"/>
    </row>
    <row r="56" spans="1:78" ht="13.5" customHeight="1" x14ac:dyDescent="0.2">
      <c r="A56" s="799"/>
      <c r="B56" s="786"/>
      <c r="C56" s="893"/>
      <c r="D56" s="822"/>
      <c r="E56" s="785"/>
      <c r="F56" s="823"/>
      <c r="G56" s="823"/>
      <c r="H56" s="98" t="s">
        <v>22</v>
      </c>
      <c r="I56" s="308">
        <v>22.7</v>
      </c>
      <c r="J56" s="307">
        <v>22.7</v>
      </c>
      <c r="K56" s="307">
        <v>0.5</v>
      </c>
      <c r="L56" s="307"/>
      <c r="M56" s="512">
        <v>25.3</v>
      </c>
      <c r="N56" s="511">
        <v>25.3</v>
      </c>
      <c r="O56" s="511">
        <v>0.5</v>
      </c>
      <c r="P56" s="511"/>
      <c r="Q56" s="733">
        <v>25.3</v>
      </c>
      <c r="R56" s="701">
        <v>25.3</v>
      </c>
      <c r="S56" s="701">
        <v>0.5</v>
      </c>
      <c r="T56" s="511"/>
      <c r="U56" s="733">
        <v>25.3</v>
      </c>
      <c r="V56" s="701">
        <v>25.3</v>
      </c>
      <c r="W56" s="701">
        <v>0.5</v>
      </c>
      <c r="X56" s="518"/>
      <c r="Z56" s="91"/>
      <c r="AA56" s="91"/>
      <c r="AB56" s="91"/>
      <c r="AC56" s="91"/>
    </row>
    <row r="57" spans="1:78" ht="12.75" customHeight="1" thickBot="1" x14ac:dyDescent="0.25">
      <c r="A57" s="799"/>
      <c r="B57" s="786"/>
      <c r="C57" s="893"/>
      <c r="D57" s="822"/>
      <c r="E57" s="785"/>
      <c r="F57" s="823"/>
      <c r="G57" s="823"/>
      <c r="H57" s="101" t="s">
        <v>231</v>
      </c>
      <c r="I57" s="308">
        <v>9.9</v>
      </c>
      <c r="J57" s="307">
        <v>9.9</v>
      </c>
      <c r="K57" s="307">
        <v>7.5</v>
      </c>
      <c r="L57" s="307"/>
      <c r="M57" s="308"/>
      <c r="N57" s="307"/>
      <c r="O57" s="307"/>
      <c r="P57" s="307"/>
      <c r="Q57" s="308"/>
      <c r="R57" s="307"/>
      <c r="S57" s="307"/>
      <c r="T57" s="307"/>
      <c r="U57" s="520"/>
      <c r="V57" s="448"/>
      <c r="W57" s="448"/>
      <c r="X57" s="447"/>
      <c r="Z57" s="91"/>
      <c r="AA57" s="91"/>
      <c r="AB57" s="91"/>
      <c r="AC57" s="91"/>
    </row>
    <row r="58" spans="1:78" s="8" customFormat="1" ht="14.25" customHeight="1" thickBot="1" x14ac:dyDescent="0.25">
      <c r="A58" s="799"/>
      <c r="B58" s="786"/>
      <c r="C58" s="893"/>
      <c r="D58" s="822"/>
      <c r="E58" s="785"/>
      <c r="F58" s="845" t="s">
        <v>23</v>
      </c>
      <c r="G58" s="846"/>
      <c r="H58" s="847"/>
      <c r="I58" s="734">
        <f>J58+L58</f>
        <v>552.1</v>
      </c>
      <c r="J58" s="735">
        <f>SUM(J54:J57)</f>
        <v>552.1</v>
      </c>
      <c r="K58" s="735">
        <f>SUM(K54:K57)</f>
        <v>362.8</v>
      </c>
      <c r="L58" s="735">
        <f>SUM(L54:L57)</f>
        <v>0</v>
      </c>
      <c r="M58" s="513">
        <f>N58+P58</f>
        <v>652.4</v>
      </c>
      <c r="N58" s="514">
        <f>SUM(N54:N57)</f>
        <v>624.29999999999995</v>
      </c>
      <c r="O58" s="514">
        <f>SUM(O54:O57)</f>
        <v>410.79999999999995</v>
      </c>
      <c r="P58" s="514">
        <f t="shared" ref="P58" si="26">SUM(P54:P57)</f>
        <v>28.1</v>
      </c>
      <c r="Q58" s="513">
        <f>R58+T58</f>
        <v>571.29999999999995</v>
      </c>
      <c r="R58" s="514">
        <f>SUM(R54:R57)</f>
        <v>571.29999999999995</v>
      </c>
      <c r="S58" s="514">
        <f>SUM(S54:S57)</f>
        <v>372.5</v>
      </c>
      <c r="T58" s="514">
        <f t="shared" ref="T58" si="27">SUM(T54:T57)</f>
        <v>0</v>
      </c>
      <c r="U58" s="589">
        <f>V58+X58</f>
        <v>571.29999999999995</v>
      </c>
      <c r="V58" s="590">
        <f>SUM(V54:V57)</f>
        <v>571.29999999999995</v>
      </c>
      <c r="W58" s="590">
        <f>SUM(W54:W57)</f>
        <v>372.5</v>
      </c>
      <c r="X58" s="591">
        <f t="shared" ref="X58" si="28">SUM(X54:X57)</f>
        <v>0</v>
      </c>
      <c r="Y58" s="6"/>
      <c r="Z58" s="91"/>
      <c r="AA58" s="91"/>
      <c r="AB58" s="91"/>
      <c r="AC58" s="91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ht="27" customHeight="1" x14ac:dyDescent="0.2">
      <c r="A59" s="799">
        <v>1</v>
      </c>
      <c r="B59" s="786">
        <v>1</v>
      </c>
      <c r="C59" s="893">
        <v>10</v>
      </c>
      <c r="D59" s="822" t="s">
        <v>47</v>
      </c>
      <c r="E59" s="785" t="s">
        <v>48</v>
      </c>
      <c r="F59" s="863" t="s">
        <v>18</v>
      </c>
      <c r="G59" s="863" t="s">
        <v>49</v>
      </c>
      <c r="H59" s="97" t="s">
        <v>20</v>
      </c>
      <c r="I59" s="337">
        <v>67.599999999999994</v>
      </c>
      <c r="J59" s="336">
        <v>67.599999999999994</v>
      </c>
      <c r="K59" s="336">
        <v>51</v>
      </c>
      <c r="L59" s="316">
        <v>0</v>
      </c>
      <c r="M59" s="337"/>
      <c r="N59" s="336"/>
      <c r="O59" s="336"/>
      <c r="P59" s="316">
        <v>0</v>
      </c>
      <c r="Q59" s="337"/>
      <c r="R59" s="336"/>
      <c r="S59" s="336"/>
      <c r="T59" s="316"/>
      <c r="U59" s="337"/>
      <c r="V59" s="336"/>
      <c r="W59" s="336"/>
      <c r="X59" s="319"/>
      <c r="Z59" s="91"/>
      <c r="AA59" s="91"/>
      <c r="AB59" s="91"/>
      <c r="AC59" s="91"/>
    </row>
    <row r="60" spans="1:78" ht="24" customHeight="1" x14ac:dyDescent="0.2">
      <c r="A60" s="799"/>
      <c r="B60" s="786"/>
      <c r="C60" s="893"/>
      <c r="D60" s="822"/>
      <c r="E60" s="785"/>
      <c r="F60" s="823"/>
      <c r="G60" s="823"/>
      <c r="H60" s="98" t="s">
        <v>21</v>
      </c>
      <c r="I60" s="308">
        <v>57.1</v>
      </c>
      <c r="J60" s="306">
        <v>57.1</v>
      </c>
      <c r="K60" s="306">
        <v>37.1</v>
      </c>
      <c r="L60" s="317">
        <v>0</v>
      </c>
      <c r="M60" s="308"/>
      <c r="N60" s="306"/>
      <c r="O60" s="306"/>
      <c r="P60" s="317">
        <v>0</v>
      </c>
      <c r="Q60" s="308"/>
      <c r="R60" s="306"/>
      <c r="S60" s="306"/>
      <c r="T60" s="317"/>
      <c r="U60" s="308"/>
      <c r="V60" s="306"/>
      <c r="W60" s="306"/>
      <c r="X60" s="321"/>
      <c r="Z60" s="91"/>
      <c r="AA60" s="91"/>
      <c r="AB60" s="91"/>
      <c r="AC60" s="91"/>
    </row>
    <row r="61" spans="1:78" ht="21.75" customHeight="1" thickBot="1" x14ac:dyDescent="0.25">
      <c r="A61" s="799"/>
      <c r="B61" s="786"/>
      <c r="C61" s="893"/>
      <c r="D61" s="822"/>
      <c r="E61" s="785"/>
      <c r="F61" s="823"/>
      <c r="G61" s="823"/>
      <c r="H61" s="101" t="s">
        <v>231</v>
      </c>
      <c r="I61" s="308">
        <v>2.9</v>
      </c>
      <c r="J61" s="307">
        <v>2.9</v>
      </c>
      <c r="K61" s="307">
        <v>2.2999999999999998</v>
      </c>
      <c r="L61" s="317"/>
      <c r="M61" s="308"/>
      <c r="N61" s="307"/>
      <c r="O61" s="307"/>
      <c r="P61" s="317"/>
      <c r="Q61" s="308"/>
      <c r="R61" s="307"/>
      <c r="S61" s="307"/>
      <c r="T61" s="317"/>
      <c r="U61" s="308"/>
      <c r="V61" s="307"/>
      <c r="W61" s="307"/>
      <c r="X61" s="321"/>
      <c r="Z61" s="91"/>
      <c r="AA61" s="91"/>
      <c r="AB61" s="91"/>
      <c r="AC61" s="91"/>
    </row>
    <row r="62" spans="1:78" s="8" customFormat="1" ht="24" customHeight="1" thickBot="1" x14ac:dyDescent="0.25">
      <c r="A62" s="799"/>
      <c r="B62" s="786"/>
      <c r="C62" s="893"/>
      <c r="D62" s="822"/>
      <c r="E62" s="785"/>
      <c r="F62" s="845" t="s">
        <v>23</v>
      </c>
      <c r="G62" s="846"/>
      <c r="H62" s="847"/>
      <c r="I62" s="313">
        <v>127.6</v>
      </c>
      <c r="J62" s="314">
        <v>127.6</v>
      </c>
      <c r="K62" s="314">
        <v>90.399999999999991</v>
      </c>
      <c r="L62" s="315">
        <v>0</v>
      </c>
      <c r="M62" s="313">
        <v>0</v>
      </c>
      <c r="N62" s="314">
        <v>0</v>
      </c>
      <c r="O62" s="314">
        <v>0</v>
      </c>
      <c r="P62" s="315">
        <v>0</v>
      </c>
      <c r="Q62" s="313">
        <v>0</v>
      </c>
      <c r="R62" s="314">
        <v>0</v>
      </c>
      <c r="S62" s="314">
        <v>0</v>
      </c>
      <c r="T62" s="315">
        <v>0</v>
      </c>
      <c r="U62" s="313">
        <v>0</v>
      </c>
      <c r="V62" s="314">
        <v>0</v>
      </c>
      <c r="W62" s="314">
        <v>0</v>
      </c>
      <c r="X62" s="315">
        <v>0</v>
      </c>
      <c r="Y62" s="6"/>
      <c r="Z62" s="91"/>
      <c r="AA62" s="91"/>
      <c r="AB62" s="91"/>
      <c r="AC62" s="91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ht="24" customHeight="1" x14ac:dyDescent="0.2">
      <c r="A63" s="799">
        <v>1</v>
      </c>
      <c r="B63" s="786">
        <v>1</v>
      </c>
      <c r="C63" s="893">
        <v>11</v>
      </c>
      <c r="D63" s="822" t="s">
        <v>50</v>
      </c>
      <c r="E63" s="785" t="s">
        <v>51</v>
      </c>
      <c r="F63" s="863" t="s">
        <v>18</v>
      </c>
      <c r="G63" s="863" t="s">
        <v>52</v>
      </c>
      <c r="H63" s="97" t="s">
        <v>20</v>
      </c>
      <c r="I63" s="337">
        <v>151.69999999999999</v>
      </c>
      <c r="J63" s="336">
        <v>150</v>
      </c>
      <c r="K63" s="336">
        <v>112.3</v>
      </c>
      <c r="L63" s="316">
        <v>1.7</v>
      </c>
      <c r="M63" s="530">
        <f>N63</f>
        <v>161</v>
      </c>
      <c r="N63" s="529">
        <v>161</v>
      </c>
      <c r="O63" s="529">
        <v>121.2</v>
      </c>
      <c r="P63" s="316"/>
      <c r="Q63" s="759">
        <v>134.69999999999999</v>
      </c>
      <c r="R63" s="758">
        <v>134.69999999999999</v>
      </c>
      <c r="S63" s="758">
        <v>101.4</v>
      </c>
      <c r="T63" s="316"/>
      <c r="U63" s="759">
        <v>134.69999999999999</v>
      </c>
      <c r="V63" s="758">
        <v>134.69999999999999</v>
      </c>
      <c r="W63" s="758">
        <v>101.4</v>
      </c>
      <c r="X63" s="319"/>
      <c r="Z63" s="91"/>
      <c r="AA63" s="91"/>
      <c r="AB63" s="91"/>
      <c r="AC63" s="91"/>
    </row>
    <row r="64" spans="1:78" ht="24" customHeight="1" x14ac:dyDescent="0.2">
      <c r="A64" s="799"/>
      <c r="B64" s="786"/>
      <c r="C64" s="893"/>
      <c r="D64" s="822"/>
      <c r="E64" s="785"/>
      <c r="F64" s="823"/>
      <c r="G64" s="823"/>
      <c r="H64" s="98" t="s">
        <v>21</v>
      </c>
      <c r="I64" s="308">
        <v>152.19999999999999</v>
      </c>
      <c r="J64" s="306">
        <v>135.80000000000001</v>
      </c>
      <c r="K64" s="306">
        <v>85.1</v>
      </c>
      <c r="L64" s="317">
        <v>16.399999999999999</v>
      </c>
      <c r="M64" s="525">
        <v>130.30000000000001</v>
      </c>
      <c r="N64" s="523">
        <v>130.30000000000001</v>
      </c>
      <c r="O64" s="523">
        <v>73.8</v>
      </c>
      <c r="P64" s="317"/>
      <c r="Q64" s="733">
        <v>130.30000000000001</v>
      </c>
      <c r="R64" s="732">
        <v>130.30000000000001</v>
      </c>
      <c r="S64" s="732">
        <v>73.8</v>
      </c>
      <c r="T64" s="317"/>
      <c r="U64" s="733">
        <v>130.30000000000001</v>
      </c>
      <c r="V64" s="732">
        <v>130.30000000000001</v>
      </c>
      <c r="W64" s="732">
        <v>73.8</v>
      </c>
      <c r="X64" s="321"/>
      <c r="Z64" s="91"/>
      <c r="AA64" s="91"/>
      <c r="AB64" s="91"/>
      <c r="AC64" s="91"/>
    </row>
    <row r="65" spans="1:78" ht="24" customHeight="1" x14ac:dyDescent="0.2">
      <c r="A65" s="799"/>
      <c r="B65" s="786"/>
      <c r="C65" s="893"/>
      <c r="D65" s="822"/>
      <c r="E65" s="785"/>
      <c r="F65" s="823"/>
      <c r="G65" s="823"/>
      <c r="H65" s="98" t="s">
        <v>22</v>
      </c>
      <c r="I65" s="308">
        <v>6.5</v>
      </c>
      <c r="J65" s="307">
        <v>6.5</v>
      </c>
      <c r="K65" s="307">
        <v>0.1</v>
      </c>
      <c r="L65" s="317"/>
      <c r="M65" s="525">
        <v>14.7</v>
      </c>
      <c r="N65" s="524">
        <v>14.7</v>
      </c>
      <c r="O65" s="524">
        <v>1</v>
      </c>
      <c r="P65" s="317"/>
      <c r="Q65" s="733">
        <v>5.3</v>
      </c>
      <c r="R65" s="701">
        <v>5.3</v>
      </c>
      <c r="S65" s="701">
        <v>0.1</v>
      </c>
      <c r="T65" s="317"/>
      <c r="U65" s="733">
        <v>5.3</v>
      </c>
      <c r="V65" s="701">
        <v>5.3</v>
      </c>
      <c r="W65" s="701">
        <v>0.1</v>
      </c>
      <c r="X65" s="321"/>
      <c r="Z65" s="91"/>
      <c r="AA65" s="91"/>
      <c r="AB65" s="91"/>
      <c r="AC65" s="91"/>
    </row>
    <row r="66" spans="1:78" ht="24" customHeight="1" thickBot="1" x14ac:dyDescent="0.25">
      <c r="A66" s="799"/>
      <c r="B66" s="786"/>
      <c r="C66" s="893"/>
      <c r="D66" s="822"/>
      <c r="E66" s="785"/>
      <c r="F66" s="823"/>
      <c r="G66" s="823"/>
      <c r="H66" s="101" t="s">
        <v>231</v>
      </c>
      <c r="I66" s="308">
        <v>5.6</v>
      </c>
      <c r="J66" s="307">
        <v>5.6</v>
      </c>
      <c r="K66" s="307">
        <v>4.3</v>
      </c>
      <c r="L66" s="317"/>
      <c r="M66" s="308"/>
      <c r="N66" s="307"/>
      <c r="O66" s="307"/>
      <c r="P66" s="317"/>
      <c r="Q66" s="308"/>
      <c r="R66" s="307"/>
      <c r="S66" s="307"/>
      <c r="T66" s="317"/>
      <c r="U66" s="308"/>
      <c r="V66" s="307"/>
      <c r="W66" s="307"/>
      <c r="X66" s="321"/>
      <c r="Z66" s="91"/>
      <c r="AA66" s="91"/>
      <c r="AB66" s="91"/>
      <c r="AC66" s="91"/>
    </row>
    <row r="67" spans="1:78" s="8" customFormat="1" ht="24" customHeight="1" thickBot="1" x14ac:dyDescent="0.25">
      <c r="A67" s="799"/>
      <c r="B67" s="786"/>
      <c r="C67" s="893"/>
      <c r="D67" s="822"/>
      <c r="E67" s="785"/>
      <c r="F67" s="845" t="s">
        <v>23</v>
      </c>
      <c r="G67" s="846"/>
      <c r="H67" s="847"/>
      <c r="I67" s="734">
        <f>J67+L67</f>
        <v>316.00000000000006</v>
      </c>
      <c r="J67" s="735">
        <f>SUM(J63:J66)</f>
        <v>297.90000000000003</v>
      </c>
      <c r="K67" s="735">
        <f>SUM(K63:K66)</f>
        <v>201.79999999999998</v>
      </c>
      <c r="L67" s="735">
        <f>SUM(L63:L66)</f>
        <v>18.099999999999998</v>
      </c>
      <c r="M67" s="526">
        <f>N67+P67</f>
        <v>306</v>
      </c>
      <c r="N67" s="527">
        <f>SUM(N63:N66)</f>
        <v>306</v>
      </c>
      <c r="O67" s="527">
        <f>SUM(O63:O66)</f>
        <v>196</v>
      </c>
      <c r="P67" s="527">
        <f t="shared" ref="P67" si="29">SUM(P63:P66)</f>
        <v>0</v>
      </c>
      <c r="Q67" s="526">
        <f>R67+T67</f>
        <v>270.3</v>
      </c>
      <c r="R67" s="527">
        <f>SUM(R63:R66)</f>
        <v>270.3</v>
      </c>
      <c r="S67" s="527">
        <f>SUM(S63:S66)</f>
        <v>175.29999999999998</v>
      </c>
      <c r="T67" s="527">
        <f t="shared" ref="T67" si="30">SUM(T63:T66)</f>
        <v>0</v>
      </c>
      <c r="U67" s="526">
        <f>V67+X67</f>
        <v>270.3</v>
      </c>
      <c r="V67" s="527">
        <f>SUM(V63:V66)</f>
        <v>270.3</v>
      </c>
      <c r="W67" s="527">
        <f>SUM(W63:W66)</f>
        <v>175.29999999999998</v>
      </c>
      <c r="X67" s="528">
        <f t="shared" ref="X67" si="31">SUM(X63:X66)</f>
        <v>0</v>
      </c>
      <c r="Y67" s="6"/>
      <c r="Z67" s="91"/>
      <c r="AA67" s="91"/>
      <c r="AB67" s="91"/>
      <c r="AC67" s="91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4" customHeight="1" x14ac:dyDescent="0.2">
      <c r="A68" s="799">
        <v>1</v>
      </c>
      <c r="B68" s="786">
        <v>1</v>
      </c>
      <c r="C68" s="893">
        <v>12</v>
      </c>
      <c r="D68" s="822" t="s">
        <v>53</v>
      </c>
      <c r="E68" s="785" t="s">
        <v>54</v>
      </c>
      <c r="F68" s="863" t="s">
        <v>18</v>
      </c>
      <c r="G68" s="863" t="s">
        <v>55</v>
      </c>
      <c r="H68" s="97" t="s">
        <v>20</v>
      </c>
      <c r="I68" s="337">
        <v>292.10000000000002</v>
      </c>
      <c r="J68" s="336">
        <v>292.10000000000002</v>
      </c>
      <c r="K68" s="336">
        <v>216.6</v>
      </c>
      <c r="L68" s="316"/>
      <c r="M68" s="538">
        <f>N68</f>
        <v>341.6</v>
      </c>
      <c r="N68" s="537">
        <v>341.6</v>
      </c>
      <c r="O68" s="537">
        <v>255</v>
      </c>
      <c r="P68" s="536"/>
      <c r="Q68" s="759">
        <v>313.8</v>
      </c>
      <c r="R68" s="758">
        <v>313.8</v>
      </c>
      <c r="S68" s="758">
        <v>234.4</v>
      </c>
      <c r="T68" s="316"/>
      <c r="U68" s="753">
        <v>313.8</v>
      </c>
      <c r="V68" s="752">
        <v>313.8</v>
      </c>
      <c r="W68" s="752">
        <v>234.4</v>
      </c>
      <c r="X68" s="319"/>
      <c r="Z68" s="91"/>
      <c r="AA68" s="91"/>
      <c r="AB68" s="91"/>
      <c r="AC68" s="91"/>
    </row>
    <row r="69" spans="1:78" ht="24" customHeight="1" x14ac:dyDescent="0.2">
      <c r="A69" s="799"/>
      <c r="B69" s="786"/>
      <c r="C69" s="893"/>
      <c r="D69" s="822"/>
      <c r="E69" s="785"/>
      <c r="F69" s="823"/>
      <c r="G69" s="823"/>
      <c r="H69" s="98" t="s">
        <v>21</v>
      </c>
      <c r="I69" s="308">
        <v>182.8</v>
      </c>
      <c r="J69" s="306">
        <v>182.8</v>
      </c>
      <c r="K69" s="306">
        <v>112.7</v>
      </c>
      <c r="L69" s="307"/>
      <c r="M69" s="533">
        <v>223</v>
      </c>
      <c r="N69" s="531">
        <v>203.4</v>
      </c>
      <c r="O69" s="531">
        <v>125.2</v>
      </c>
      <c r="P69" s="532">
        <v>19.600000000000001</v>
      </c>
      <c r="Q69" s="733">
        <v>217.8</v>
      </c>
      <c r="R69" s="732">
        <v>217.8</v>
      </c>
      <c r="S69" s="732">
        <v>139.5</v>
      </c>
      <c r="T69" s="307"/>
      <c r="U69" s="733">
        <v>217.8</v>
      </c>
      <c r="V69" s="732">
        <v>217.8</v>
      </c>
      <c r="W69" s="732">
        <v>139.5</v>
      </c>
      <c r="X69" s="321"/>
      <c r="Z69" s="91"/>
      <c r="AA69" s="91"/>
      <c r="AB69" s="91"/>
      <c r="AC69" s="91"/>
    </row>
    <row r="70" spans="1:78" ht="24" customHeight="1" x14ac:dyDescent="0.2">
      <c r="A70" s="799"/>
      <c r="B70" s="786"/>
      <c r="C70" s="893"/>
      <c r="D70" s="822"/>
      <c r="E70" s="785"/>
      <c r="F70" s="823"/>
      <c r="G70" s="823"/>
      <c r="H70" s="98" t="s">
        <v>22</v>
      </c>
      <c r="I70" s="308">
        <v>22.9</v>
      </c>
      <c r="J70" s="307">
        <v>22.9</v>
      </c>
      <c r="K70" s="307"/>
      <c r="L70" s="307"/>
      <c r="M70" s="533">
        <v>24.4</v>
      </c>
      <c r="N70" s="532">
        <v>24.4</v>
      </c>
      <c r="O70" s="532"/>
      <c r="P70" s="532"/>
      <c r="Q70" s="733">
        <v>24.4</v>
      </c>
      <c r="R70" s="701">
        <v>24.4</v>
      </c>
      <c r="S70" s="701"/>
      <c r="T70" s="307"/>
      <c r="U70" s="733">
        <v>24.4</v>
      </c>
      <c r="V70" s="701">
        <v>24.4</v>
      </c>
      <c r="W70" s="701"/>
      <c r="X70" s="321"/>
      <c r="Z70" s="91"/>
      <c r="AA70" s="91"/>
      <c r="AB70" s="91"/>
      <c r="AC70" s="91"/>
    </row>
    <row r="71" spans="1:78" ht="24" customHeight="1" thickBot="1" x14ac:dyDescent="0.25">
      <c r="A71" s="799"/>
      <c r="B71" s="786"/>
      <c r="C71" s="893"/>
      <c r="D71" s="822"/>
      <c r="E71" s="785"/>
      <c r="F71" s="823"/>
      <c r="G71" s="823"/>
      <c r="H71" s="101" t="s">
        <v>231</v>
      </c>
      <c r="I71" s="308">
        <v>9.6999999999999993</v>
      </c>
      <c r="J71" s="307">
        <v>9.6999999999999993</v>
      </c>
      <c r="K71" s="307">
        <v>7.4</v>
      </c>
      <c r="L71" s="307"/>
      <c r="M71" s="308"/>
      <c r="N71" s="307"/>
      <c r="O71" s="307"/>
      <c r="P71" s="307"/>
      <c r="Q71" s="308"/>
      <c r="R71" s="307"/>
      <c r="S71" s="307"/>
      <c r="T71" s="307"/>
      <c r="U71" s="308"/>
      <c r="V71" s="307"/>
      <c r="W71" s="307"/>
      <c r="X71" s="321"/>
      <c r="Z71" s="91"/>
      <c r="AA71" s="91"/>
      <c r="AB71" s="91"/>
      <c r="AC71" s="91"/>
    </row>
    <row r="72" spans="1:78" s="8" customFormat="1" ht="15.75" customHeight="1" thickBot="1" x14ac:dyDescent="0.25">
      <c r="A72" s="799"/>
      <c r="B72" s="786"/>
      <c r="C72" s="893"/>
      <c r="D72" s="822"/>
      <c r="E72" s="785"/>
      <c r="F72" s="845" t="s">
        <v>23</v>
      </c>
      <c r="G72" s="846"/>
      <c r="H72" s="847"/>
      <c r="I72" s="734">
        <f>J72+L72</f>
        <v>507.5</v>
      </c>
      <c r="J72" s="735">
        <f>SUM(J68:J71)</f>
        <v>507.5</v>
      </c>
      <c r="K72" s="735">
        <f>SUM(K68:K71)</f>
        <v>336.7</v>
      </c>
      <c r="L72" s="735">
        <f>SUM(L68:L71)</f>
        <v>0</v>
      </c>
      <c r="M72" s="534">
        <f>N72+P72</f>
        <v>589</v>
      </c>
      <c r="N72" s="535">
        <f>SUM(N68:N71)</f>
        <v>569.4</v>
      </c>
      <c r="O72" s="535">
        <f>SUM(O68:O71)</f>
        <v>380.2</v>
      </c>
      <c r="P72" s="535">
        <f t="shared" ref="P72" si="32">SUM(P68:P71)</f>
        <v>19.600000000000001</v>
      </c>
      <c r="Q72" s="534">
        <f>R72+T72</f>
        <v>556</v>
      </c>
      <c r="R72" s="535">
        <f>SUM(R68:R71)</f>
        <v>556</v>
      </c>
      <c r="S72" s="535">
        <f>SUM(S68:S71)</f>
        <v>373.9</v>
      </c>
      <c r="T72" s="535">
        <f t="shared" ref="T72" si="33">SUM(T68:T71)</f>
        <v>0</v>
      </c>
      <c r="U72" s="589">
        <f>V72+X72</f>
        <v>556</v>
      </c>
      <c r="V72" s="590">
        <f>SUM(V68:V71)</f>
        <v>556</v>
      </c>
      <c r="W72" s="590">
        <f>SUM(W68:W71)</f>
        <v>373.9</v>
      </c>
      <c r="X72" s="591">
        <f t="shared" ref="X72" si="34">SUM(X68:X71)</f>
        <v>0</v>
      </c>
      <c r="Y72" s="6"/>
      <c r="Z72" s="91"/>
      <c r="AA72" s="91"/>
      <c r="AB72" s="91"/>
      <c r="AC72" s="91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</row>
    <row r="73" spans="1:78" ht="24" customHeight="1" x14ac:dyDescent="0.2">
      <c r="A73" s="799">
        <v>1</v>
      </c>
      <c r="B73" s="786">
        <v>1</v>
      </c>
      <c r="C73" s="893">
        <v>13</v>
      </c>
      <c r="D73" s="822" t="s">
        <v>56</v>
      </c>
      <c r="E73" s="785" t="s">
        <v>57</v>
      </c>
      <c r="F73" s="863" t="s">
        <v>18</v>
      </c>
      <c r="G73" s="863" t="s">
        <v>58</v>
      </c>
      <c r="H73" s="97" t="s">
        <v>20</v>
      </c>
      <c r="I73" s="337">
        <v>310.3</v>
      </c>
      <c r="J73" s="336">
        <v>308.89999999999998</v>
      </c>
      <c r="K73" s="336">
        <v>229.4</v>
      </c>
      <c r="L73" s="316">
        <v>1.4</v>
      </c>
      <c r="M73" s="546">
        <f>N73</f>
        <v>336.3</v>
      </c>
      <c r="N73" s="545">
        <v>336.3</v>
      </c>
      <c r="O73" s="545">
        <v>251.7</v>
      </c>
      <c r="P73" s="544">
        <v>0</v>
      </c>
      <c r="Q73" s="753">
        <v>260.3</v>
      </c>
      <c r="R73" s="752">
        <v>260.3</v>
      </c>
      <c r="S73" s="752">
        <v>194.4</v>
      </c>
      <c r="T73" s="544">
        <v>0</v>
      </c>
      <c r="U73" s="753">
        <v>260.3</v>
      </c>
      <c r="V73" s="752">
        <v>260.3</v>
      </c>
      <c r="W73" s="752">
        <v>194.4</v>
      </c>
      <c r="X73" s="319">
        <v>0</v>
      </c>
      <c r="Z73" s="91"/>
      <c r="AA73" s="91"/>
      <c r="AB73" s="91"/>
      <c r="AC73" s="91"/>
    </row>
    <row r="74" spans="1:78" ht="19.5" customHeight="1" x14ac:dyDescent="0.2">
      <c r="A74" s="799"/>
      <c r="B74" s="786"/>
      <c r="C74" s="893"/>
      <c r="D74" s="822"/>
      <c r="E74" s="785"/>
      <c r="F74" s="823"/>
      <c r="G74" s="823"/>
      <c r="H74" s="98" t="s">
        <v>21</v>
      </c>
      <c r="I74" s="308">
        <v>241.1</v>
      </c>
      <c r="J74" s="306">
        <v>241.1</v>
      </c>
      <c r="K74" s="306">
        <v>129.1</v>
      </c>
      <c r="L74" s="307"/>
      <c r="M74" s="541">
        <f>N74+P74</f>
        <v>341.59999999999997</v>
      </c>
      <c r="N74" s="539">
        <v>312.89999999999998</v>
      </c>
      <c r="O74" s="539">
        <v>157.4</v>
      </c>
      <c r="P74" s="540">
        <v>28.7</v>
      </c>
      <c r="Q74" s="733">
        <v>303</v>
      </c>
      <c r="R74" s="732">
        <v>303</v>
      </c>
      <c r="S74" s="732">
        <v>166.4</v>
      </c>
      <c r="T74" s="540"/>
      <c r="U74" s="733">
        <v>303</v>
      </c>
      <c r="V74" s="732">
        <v>303</v>
      </c>
      <c r="W74" s="732">
        <v>166.4</v>
      </c>
      <c r="X74" s="321"/>
      <c r="Z74" s="91"/>
      <c r="AA74" s="91"/>
      <c r="AB74" s="91"/>
      <c r="AC74" s="91"/>
    </row>
    <row r="75" spans="1:78" ht="24" customHeight="1" x14ac:dyDescent="0.2">
      <c r="A75" s="799"/>
      <c r="B75" s="786"/>
      <c r="C75" s="893"/>
      <c r="D75" s="822"/>
      <c r="E75" s="785"/>
      <c r="F75" s="823"/>
      <c r="G75" s="823"/>
      <c r="H75" s="98" t="s">
        <v>22</v>
      </c>
      <c r="I75" s="308">
        <v>27.4</v>
      </c>
      <c r="J75" s="307">
        <v>27.4</v>
      </c>
      <c r="K75" s="307">
        <v>2.5</v>
      </c>
      <c r="L75" s="307"/>
      <c r="M75" s="541">
        <v>26.2</v>
      </c>
      <c r="N75" s="540">
        <v>26.2</v>
      </c>
      <c r="O75" s="540">
        <v>2.2999999999999998</v>
      </c>
      <c r="P75" s="540"/>
      <c r="Q75" s="733">
        <v>26.2</v>
      </c>
      <c r="R75" s="701">
        <v>26.2</v>
      </c>
      <c r="S75" s="701">
        <v>2.2999999999999998</v>
      </c>
      <c r="T75" s="540"/>
      <c r="U75" s="733">
        <v>26.2</v>
      </c>
      <c r="V75" s="701">
        <v>26.2</v>
      </c>
      <c r="W75" s="701">
        <v>2.2999999999999998</v>
      </c>
      <c r="X75" s="321"/>
      <c r="Z75" s="91"/>
      <c r="AA75" s="91"/>
      <c r="AB75" s="91"/>
      <c r="AC75" s="91"/>
    </row>
    <row r="76" spans="1:78" ht="24" customHeight="1" thickBot="1" x14ac:dyDescent="0.25">
      <c r="A76" s="799"/>
      <c r="B76" s="786"/>
      <c r="C76" s="893"/>
      <c r="D76" s="822"/>
      <c r="E76" s="785"/>
      <c r="F76" s="823"/>
      <c r="G76" s="823"/>
      <c r="H76" s="101" t="s">
        <v>231</v>
      </c>
      <c r="I76" s="308">
        <v>11.5</v>
      </c>
      <c r="J76" s="307">
        <v>11.5</v>
      </c>
      <c r="K76" s="307">
        <v>8.8000000000000007</v>
      </c>
      <c r="L76" s="307"/>
      <c r="M76" s="308"/>
      <c r="N76" s="307"/>
      <c r="O76" s="307"/>
      <c r="P76" s="307"/>
      <c r="Q76" s="308"/>
      <c r="R76" s="307"/>
      <c r="S76" s="307"/>
      <c r="T76" s="307"/>
      <c r="U76" s="308"/>
      <c r="V76" s="307"/>
      <c r="W76" s="307"/>
      <c r="X76" s="321"/>
      <c r="Z76" s="91"/>
      <c r="AA76" s="91"/>
      <c r="AB76" s="91"/>
      <c r="AC76" s="91"/>
    </row>
    <row r="77" spans="1:78" s="8" customFormat="1" ht="17.25" customHeight="1" thickBot="1" x14ac:dyDescent="0.25">
      <c r="A77" s="799"/>
      <c r="B77" s="786"/>
      <c r="C77" s="893"/>
      <c r="D77" s="822"/>
      <c r="E77" s="785"/>
      <c r="F77" s="845" t="s">
        <v>23</v>
      </c>
      <c r="G77" s="846"/>
      <c r="H77" s="847"/>
      <c r="I77" s="734">
        <f>J77+L77</f>
        <v>590.29999999999995</v>
      </c>
      <c r="J77" s="735">
        <f>SUM(J73:J76)</f>
        <v>588.9</v>
      </c>
      <c r="K77" s="735">
        <f>SUM(K73:K76)</f>
        <v>369.8</v>
      </c>
      <c r="L77" s="735">
        <f>SUM(L73:L76)</f>
        <v>1.4</v>
      </c>
      <c r="M77" s="542">
        <f>N77+P77</f>
        <v>704.10000000000014</v>
      </c>
      <c r="N77" s="543">
        <f>SUM(N73:N76)</f>
        <v>675.40000000000009</v>
      </c>
      <c r="O77" s="543">
        <f>SUM(O73:O76)</f>
        <v>411.40000000000003</v>
      </c>
      <c r="P77" s="543">
        <f t="shared" ref="P77" si="35">SUM(P73:P76)</f>
        <v>28.7</v>
      </c>
      <c r="Q77" s="542">
        <f>R77+T77</f>
        <v>589.5</v>
      </c>
      <c r="R77" s="543">
        <f>SUM(R73:R76)</f>
        <v>589.5</v>
      </c>
      <c r="S77" s="543">
        <f>SUM(S73:S76)</f>
        <v>363.1</v>
      </c>
      <c r="T77" s="543">
        <f t="shared" ref="T77" si="36">SUM(T73:T76)</f>
        <v>0</v>
      </c>
      <c r="U77" s="589">
        <f>V77+X77</f>
        <v>589.5</v>
      </c>
      <c r="V77" s="590">
        <f>SUM(V73:V76)</f>
        <v>589.5</v>
      </c>
      <c r="W77" s="590">
        <f>SUM(W73:W76)</f>
        <v>363.1</v>
      </c>
      <c r="X77" s="591">
        <f t="shared" ref="X77" si="37">SUM(X73:X76)</f>
        <v>0</v>
      </c>
      <c r="Y77" s="6"/>
      <c r="Z77" s="91"/>
      <c r="AA77" s="91"/>
      <c r="AB77" s="91"/>
      <c r="AC77" s="91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</row>
    <row r="78" spans="1:78" ht="24" customHeight="1" x14ac:dyDescent="0.2">
      <c r="A78" s="799">
        <v>1</v>
      </c>
      <c r="B78" s="786">
        <v>1</v>
      </c>
      <c r="C78" s="893">
        <v>14</v>
      </c>
      <c r="D78" s="822" t="s">
        <v>59</v>
      </c>
      <c r="E78" s="785" t="s">
        <v>60</v>
      </c>
      <c r="F78" s="863" t="s">
        <v>18</v>
      </c>
      <c r="G78" s="863" t="s">
        <v>61</v>
      </c>
      <c r="H78" s="97" t="s">
        <v>20</v>
      </c>
      <c r="I78" s="337">
        <v>258.7</v>
      </c>
      <c r="J78" s="336">
        <v>258.7</v>
      </c>
      <c r="K78" s="336">
        <v>195</v>
      </c>
      <c r="L78" s="316">
        <v>0</v>
      </c>
      <c r="M78" s="552">
        <f>N78</f>
        <v>281.5</v>
      </c>
      <c r="N78" s="551">
        <v>281.5</v>
      </c>
      <c r="O78" s="551">
        <v>212.1</v>
      </c>
      <c r="P78" s="550">
        <v>0</v>
      </c>
      <c r="Q78" s="756">
        <v>213.8</v>
      </c>
      <c r="R78" s="755">
        <v>213.8</v>
      </c>
      <c r="S78" s="755">
        <v>160.6</v>
      </c>
      <c r="T78" s="316">
        <v>0</v>
      </c>
      <c r="U78" s="756">
        <v>213.8</v>
      </c>
      <c r="V78" s="755">
        <v>213.8</v>
      </c>
      <c r="W78" s="755">
        <v>160.6</v>
      </c>
      <c r="X78" s="319">
        <v>0</v>
      </c>
      <c r="Z78" s="91"/>
      <c r="AA78" s="91"/>
      <c r="AB78" s="91"/>
      <c r="AC78" s="91"/>
    </row>
    <row r="79" spans="1:78" ht="15" customHeight="1" x14ac:dyDescent="0.2">
      <c r="A79" s="799"/>
      <c r="B79" s="786"/>
      <c r="C79" s="893"/>
      <c r="D79" s="822"/>
      <c r="E79" s="785"/>
      <c r="F79" s="823"/>
      <c r="G79" s="823"/>
      <c r="H79" s="98" t="s">
        <v>21</v>
      </c>
      <c r="I79" s="308">
        <v>198.8</v>
      </c>
      <c r="J79" s="306">
        <v>197.7</v>
      </c>
      <c r="K79" s="306">
        <v>111.3</v>
      </c>
      <c r="L79" s="307">
        <v>1.1000000000000001</v>
      </c>
      <c r="M79" s="549">
        <v>240.4</v>
      </c>
      <c r="N79" s="547">
        <v>235.6</v>
      </c>
      <c r="O79" s="547">
        <v>131.4</v>
      </c>
      <c r="P79" s="548">
        <v>4.8</v>
      </c>
      <c r="Q79" s="733">
        <v>235.6</v>
      </c>
      <c r="R79" s="732">
        <v>235.6</v>
      </c>
      <c r="S79" s="732">
        <v>131.4</v>
      </c>
      <c r="T79" s="307">
        <v>0</v>
      </c>
      <c r="U79" s="733">
        <v>235.6</v>
      </c>
      <c r="V79" s="732">
        <v>235.6</v>
      </c>
      <c r="W79" s="732">
        <v>131.4</v>
      </c>
      <c r="X79" s="321">
        <v>0</v>
      </c>
      <c r="Z79" s="91"/>
      <c r="AA79" s="91"/>
      <c r="AB79" s="91"/>
      <c r="AC79" s="91"/>
    </row>
    <row r="80" spans="1:78" ht="24" customHeight="1" x14ac:dyDescent="0.2">
      <c r="A80" s="799"/>
      <c r="B80" s="786"/>
      <c r="C80" s="893"/>
      <c r="D80" s="822"/>
      <c r="E80" s="785"/>
      <c r="F80" s="823"/>
      <c r="G80" s="823"/>
      <c r="H80" s="98" t="s">
        <v>22</v>
      </c>
      <c r="I80" s="308">
        <v>11.9</v>
      </c>
      <c r="J80" s="307">
        <v>11.9</v>
      </c>
      <c r="K80" s="307">
        <v>1.3</v>
      </c>
      <c r="L80" s="307">
        <v>0</v>
      </c>
      <c r="M80" s="549">
        <v>13.7</v>
      </c>
      <c r="N80" s="548">
        <v>13.7</v>
      </c>
      <c r="O80" s="548">
        <v>1.5</v>
      </c>
      <c r="P80" s="548">
        <v>0</v>
      </c>
      <c r="Q80" s="733">
        <v>13.7</v>
      </c>
      <c r="R80" s="701">
        <v>13.7</v>
      </c>
      <c r="S80" s="701">
        <v>1.5</v>
      </c>
      <c r="T80" s="307">
        <v>0</v>
      </c>
      <c r="U80" s="733">
        <v>13.7</v>
      </c>
      <c r="V80" s="701">
        <v>13.7</v>
      </c>
      <c r="W80" s="701">
        <v>1.5</v>
      </c>
      <c r="X80" s="321">
        <v>0</v>
      </c>
      <c r="Z80" s="91"/>
      <c r="AA80" s="91"/>
      <c r="AB80" s="91"/>
      <c r="AC80" s="91"/>
    </row>
    <row r="81" spans="1:78" ht="15.75" customHeight="1" thickBot="1" x14ac:dyDescent="0.25">
      <c r="A81" s="799"/>
      <c r="B81" s="786"/>
      <c r="C81" s="893"/>
      <c r="D81" s="822"/>
      <c r="E81" s="785"/>
      <c r="F81" s="823"/>
      <c r="G81" s="823"/>
      <c r="H81" s="101" t="s">
        <v>231</v>
      </c>
      <c r="I81" s="308">
        <v>9</v>
      </c>
      <c r="J81" s="307">
        <v>9</v>
      </c>
      <c r="K81" s="307">
        <v>6.9</v>
      </c>
      <c r="L81" s="307"/>
      <c r="M81" s="308"/>
      <c r="N81" s="307"/>
      <c r="O81" s="307"/>
      <c r="P81" s="307"/>
      <c r="Q81" s="308"/>
      <c r="R81" s="307"/>
      <c r="S81" s="307"/>
      <c r="T81" s="307"/>
      <c r="U81" s="308"/>
      <c r="V81" s="307"/>
      <c r="W81" s="307"/>
      <c r="X81" s="321"/>
      <c r="Z81" s="91"/>
      <c r="AA81" s="91"/>
      <c r="AB81" s="91"/>
      <c r="AC81" s="91"/>
    </row>
    <row r="82" spans="1:78" s="8" customFormat="1" ht="27" customHeight="1" thickBot="1" x14ac:dyDescent="0.25">
      <c r="A82" s="799"/>
      <c r="B82" s="786"/>
      <c r="C82" s="893"/>
      <c r="D82" s="822"/>
      <c r="E82" s="785"/>
      <c r="F82" s="845" t="s">
        <v>23</v>
      </c>
      <c r="G82" s="846"/>
      <c r="H82" s="847"/>
      <c r="I82" s="734">
        <f>J82+L82</f>
        <v>478.4</v>
      </c>
      <c r="J82" s="735">
        <f>SUM(J78:J81)</f>
        <v>477.29999999999995</v>
      </c>
      <c r="K82" s="735">
        <f>SUM(K78:K81)</f>
        <v>314.5</v>
      </c>
      <c r="L82" s="735">
        <f>SUM(L78:L81)</f>
        <v>1.1000000000000001</v>
      </c>
      <c r="M82" s="542">
        <f>N82+P82</f>
        <v>535.6</v>
      </c>
      <c r="N82" s="543">
        <f>SUM(N78:N81)</f>
        <v>530.80000000000007</v>
      </c>
      <c r="O82" s="543">
        <f>SUM(O78:O81)</f>
        <v>345</v>
      </c>
      <c r="P82" s="543">
        <f t="shared" ref="P82" si="38">SUM(P78:P81)</f>
        <v>4.8</v>
      </c>
      <c r="Q82" s="542">
        <f>R82+T82</f>
        <v>463.09999999999997</v>
      </c>
      <c r="R82" s="543">
        <f>SUM(R78:R81)</f>
        <v>463.09999999999997</v>
      </c>
      <c r="S82" s="543">
        <f>SUM(S78:S81)</f>
        <v>293.5</v>
      </c>
      <c r="T82" s="543">
        <f t="shared" ref="T82" si="39">SUM(T78:T81)</f>
        <v>0</v>
      </c>
      <c r="U82" s="589">
        <f>V82+X82</f>
        <v>463.09999999999997</v>
      </c>
      <c r="V82" s="590">
        <f>SUM(V78:V81)</f>
        <v>463.09999999999997</v>
      </c>
      <c r="W82" s="590">
        <f>SUM(W78:W81)</f>
        <v>293.5</v>
      </c>
      <c r="X82" s="591">
        <f t="shared" ref="X82" si="40">SUM(X78:X81)</f>
        <v>0</v>
      </c>
      <c r="Y82" s="6"/>
      <c r="Z82" s="91"/>
      <c r="AA82" s="91"/>
      <c r="AB82" s="91"/>
      <c r="AC82" s="91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</row>
    <row r="83" spans="1:78" ht="24" customHeight="1" x14ac:dyDescent="0.2">
      <c r="A83" s="799">
        <v>1</v>
      </c>
      <c r="B83" s="786">
        <v>1</v>
      </c>
      <c r="C83" s="893">
        <v>15</v>
      </c>
      <c r="D83" s="822" t="s">
        <v>62</v>
      </c>
      <c r="E83" s="785" t="s">
        <v>63</v>
      </c>
      <c r="F83" s="863" t="s">
        <v>18</v>
      </c>
      <c r="G83" s="863" t="s">
        <v>64</v>
      </c>
      <c r="H83" s="97" t="s">
        <v>20</v>
      </c>
      <c r="I83" s="337">
        <v>139.6</v>
      </c>
      <c r="J83" s="336">
        <v>134.6</v>
      </c>
      <c r="K83" s="336">
        <v>100.4</v>
      </c>
      <c r="L83" s="316">
        <v>5</v>
      </c>
      <c r="M83" s="559">
        <f>N83+P83</f>
        <v>127.9</v>
      </c>
      <c r="N83" s="558">
        <v>127.9</v>
      </c>
      <c r="O83" s="558">
        <v>95.1</v>
      </c>
      <c r="P83" s="316"/>
      <c r="Q83" s="756">
        <v>87.6</v>
      </c>
      <c r="R83" s="755">
        <v>87.6</v>
      </c>
      <c r="S83" s="755">
        <v>65.7</v>
      </c>
      <c r="T83" s="316">
        <v>0</v>
      </c>
      <c r="U83" s="756">
        <v>87.6</v>
      </c>
      <c r="V83" s="755">
        <v>87.6</v>
      </c>
      <c r="W83" s="755">
        <v>65.7</v>
      </c>
      <c r="X83" s="319">
        <v>0</v>
      </c>
      <c r="Z83" s="91"/>
      <c r="AA83" s="91"/>
      <c r="AB83" s="91"/>
      <c r="AC83" s="91"/>
    </row>
    <row r="84" spans="1:78" ht="18" customHeight="1" x14ac:dyDescent="0.2">
      <c r="A84" s="799"/>
      <c r="B84" s="786"/>
      <c r="C84" s="893"/>
      <c r="D84" s="822"/>
      <c r="E84" s="785"/>
      <c r="F84" s="823"/>
      <c r="G84" s="823"/>
      <c r="H84" s="98" t="s">
        <v>21</v>
      </c>
      <c r="I84" s="308">
        <v>106</v>
      </c>
      <c r="J84" s="306">
        <v>106</v>
      </c>
      <c r="K84" s="306">
        <v>64.8</v>
      </c>
      <c r="L84" s="307"/>
      <c r="M84" s="555">
        <v>126.4</v>
      </c>
      <c r="N84" s="553">
        <v>126.4</v>
      </c>
      <c r="O84" s="553">
        <v>75.900000000000006</v>
      </c>
      <c r="P84" s="307"/>
      <c r="Q84" s="733">
        <v>126.4</v>
      </c>
      <c r="R84" s="732">
        <v>126.4</v>
      </c>
      <c r="S84" s="732">
        <v>75.900000000000006</v>
      </c>
      <c r="T84" s="307">
        <v>0</v>
      </c>
      <c r="U84" s="733">
        <v>126.4</v>
      </c>
      <c r="V84" s="732">
        <v>126.4</v>
      </c>
      <c r="W84" s="732">
        <v>75.900000000000006</v>
      </c>
      <c r="X84" s="321">
        <v>0</v>
      </c>
      <c r="Z84" s="91"/>
      <c r="AA84" s="91"/>
      <c r="AB84" s="91"/>
      <c r="AC84" s="91"/>
    </row>
    <row r="85" spans="1:78" ht="14.25" customHeight="1" x14ac:dyDescent="0.2">
      <c r="A85" s="799"/>
      <c r="B85" s="786"/>
      <c r="C85" s="893"/>
      <c r="D85" s="822"/>
      <c r="E85" s="785"/>
      <c r="F85" s="823"/>
      <c r="G85" s="823"/>
      <c r="H85" s="98" t="s">
        <v>22</v>
      </c>
      <c r="I85" s="308">
        <v>8.5</v>
      </c>
      <c r="J85" s="307">
        <v>8.5</v>
      </c>
      <c r="K85" s="307">
        <v>0.5</v>
      </c>
      <c r="L85" s="307"/>
      <c r="M85" s="555">
        <v>13</v>
      </c>
      <c r="N85" s="554">
        <v>13</v>
      </c>
      <c r="O85" s="554">
        <v>0.5</v>
      </c>
      <c r="P85" s="307"/>
      <c r="Q85" s="733">
        <v>13</v>
      </c>
      <c r="R85" s="701">
        <v>13</v>
      </c>
      <c r="S85" s="701">
        <v>0.5</v>
      </c>
      <c r="T85" s="307">
        <v>0</v>
      </c>
      <c r="U85" s="733">
        <v>13</v>
      </c>
      <c r="V85" s="701">
        <v>13</v>
      </c>
      <c r="W85" s="701">
        <v>0.5</v>
      </c>
      <c r="X85" s="321">
        <v>0</v>
      </c>
      <c r="Z85" s="91"/>
      <c r="AA85" s="91"/>
      <c r="AB85" s="91"/>
      <c r="AC85" s="91"/>
    </row>
    <row r="86" spans="1:78" ht="24" customHeight="1" thickBot="1" x14ac:dyDescent="0.25">
      <c r="A86" s="799"/>
      <c r="B86" s="786"/>
      <c r="C86" s="893"/>
      <c r="D86" s="822"/>
      <c r="E86" s="785"/>
      <c r="F86" s="823"/>
      <c r="G86" s="823"/>
      <c r="H86" s="101" t="s">
        <v>231</v>
      </c>
      <c r="I86" s="308">
        <v>5.8</v>
      </c>
      <c r="J86" s="307">
        <v>5.8</v>
      </c>
      <c r="K86" s="307">
        <v>4.4000000000000004</v>
      </c>
      <c r="L86" s="307"/>
      <c r="M86" s="308"/>
      <c r="N86" s="307"/>
      <c r="O86" s="307"/>
      <c r="P86" s="307"/>
      <c r="Q86" s="308"/>
      <c r="R86" s="307"/>
      <c r="S86" s="307"/>
      <c r="T86" s="307"/>
      <c r="U86" s="308"/>
      <c r="V86" s="307"/>
      <c r="W86" s="307"/>
      <c r="X86" s="321"/>
      <c r="Z86" s="91"/>
      <c r="AA86" s="91"/>
      <c r="AB86" s="91"/>
      <c r="AC86" s="91"/>
    </row>
    <row r="87" spans="1:78" s="8" customFormat="1" ht="27" customHeight="1" thickBot="1" x14ac:dyDescent="0.25">
      <c r="A87" s="799"/>
      <c r="B87" s="786"/>
      <c r="C87" s="893"/>
      <c r="D87" s="822"/>
      <c r="E87" s="785"/>
      <c r="F87" s="845" t="s">
        <v>23</v>
      </c>
      <c r="G87" s="846"/>
      <c r="H87" s="847"/>
      <c r="I87" s="734">
        <f>J87+L87</f>
        <v>259.89999999999998</v>
      </c>
      <c r="J87" s="735">
        <f>SUM(J83:J86)</f>
        <v>254.9</v>
      </c>
      <c r="K87" s="735">
        <f>SUM(K83:K86)</f>
        <v>170.1</v>
      </c>
      <c r="L87" s="735">
        <f>SUM(L83:L86)</f>
        <v>5</v>
      </c>
      <c r="M87" s="556">
        <f>N87+P87</f>
        <v>267.3</v>
      </c>
      <c r="N87" s="557">
        <f>SUM(N83:N86)</f>
        <v>267.3</v>
      </c>
      <c r="O87" s="557">
        <f>SUM(O83:O86)</f>
        <v>171.5</v>
      </c>
      <c r="P87" s="557">
        <f t="shared" ref="P87" si="41">SUM(P83:P86)</f>
        <v>0</v>
      </c>
      <c r="Q87" s="556">
        <f>R87+T87</f>
        <v>227</v>
      </c>
      <c r="R87" s="557">
        <f>SUM(R83:R86)</f>
        <v>227</v>
      </c>
      <c r="S87" s="557">
        <f>SUM(S83:S86)</f>
        <v>142.10000000000002</v>
      </c>
      <c r="T87" s="557">
        <f t="shared" ref="T87" si="42">SUM(T83:T86)</f>
        <v>0</v>
      </c>
      <c r="U87" s="589">
        <f>V87+X87</f>
        <v>227</v>
      </c>
      <c r="V87" s="590">
        <f>SUM(V83:V86)</f>
        <v>227</v>
      </c>
      <c r="W87" s="590">
        <f>SUM(W83:W86)</f>
        <v>142.10000000000002</v>
      </c>
      <c r="X87" s="591">
        <f t="shared" ref="X87" si="43">SUM(X83:X86)</f>
        <v>0</v>
      </c>
      <c r="Y87" s="6"/>
      <c r="Z87" s="91"/>
      <c r="AA87" s="91"/>
      <c r="AB87" s="91"/>
      <c r="AC87" s="91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</row>
    <row r="88" spans="1:78" ht="24" customHeight="1" x14ac:dyDescent="0.2">
      <c r="A88" s="799">
        <v>1</v>
      </c>
      <c r="B88" s="786">
        <v>1</v>
      </c>
      <c r="C88" s="893">
        <v>16</v>
      </c>
      <c r="D88" s="822" t="s">
        <v>65</v>
      </c>
      <c r="E88" s="785" t="s">
        <v>66</v>
      </c>
      <c r="F88" s="863" t="s">
        <v>18</v>
      </c>
      <c r="G88" s="863" t="s">
        <v>67</v>
      </c>
      <c r="H88" s="97" t="s">
        <v>20</v>
      </c>
      <c r="I88" s="337">
        <v>295.8</v>
      </c>
      <c r="J88" s="336">
        <v>295.8</v>
      </c>
      <c r="K88" s="336">
        <v>221.5</v>
      </c>
      <c r="L88" s="316"/>
      <c r="M88" s="567">
        <f>N88</f>
        <v>327.10000000000002</v>
      </c>
      <c r="N88" s="566">
        <v>327.10000000000002</v>
      </c>
      <c r="O88" s="566">
        <v>245.5</v>
      </c>
      <c r="P88" s="565"/>
      <c r="Q88" s="759">
        <v>290</v>
      </c>
      <c r="R88" s="758">
        <v>290</v>
      </c>
      <c r="S88" s="758">
        <v>217</v>
      </c>
      <c r="T88" s="316"/>
      <c r="U88" s="756">
        <v>290</v>
      </c>
      <c r="V88" s="755">
        <v>290</v>
      </c>
      <c r="W88" s="755">
        <v>217</v>
      </c>
      <c r="X88" s="319"/>
      <c r="Z88" s="91"/>
      <c r="AA88" s="91"/>
      <c r="AB88" s="91"/>
      <c r="AC88" s="91"/>
    </row>
    <row r="89" spans="1:78" ht="24" customHeight="1" x14ac:dyDescent="0.2">
      <c r="A89" s="799"/>
      <c r="B89" s="786"/>
      <c r="C89" s="893"/>
      <c r="D89" s="822"/>
      <c r="E89" s="785"/>
      <c r="F89" s="823"/>
      <c r="G89" s="823"/>
      <c r="H89" s="98" t="s">
        <v>21</v>
      </c>
      <c r="I89" s="308">
        <v>285.3</v>
      </c>
      <c r="J89" s="306">
        <v>254.9</v>
      </c>
      <c r="K89" s="306">
        <v>137.30000000000001</v>
      </c>
      <c r="L89" s="307">
        <v>30.4</v>
      </c>
      <c r="M89" s="562">
        <f>N89+P89</f>
        <v>268.60000000000002</v>
      </c>
      <c r="N89" s="560">
        <v>259.5</v>
      </c>
      <c r="O89" s="560">
        <v>141.69999999999999</v>
      </c>
      <c r="P89" s="561">
        <v>9.1</v>
      </c>
      <c r="Q89" s="733">
        <v>259.5</v>
      </c>
      <c r="R89" s="732">
        <v>259.5</v>
      </c>
      <c r="S89" s="732">
        <v>141.69999999999999</v>
      </c>
      <c r="T89" s="307"/>
      <c r="U89" s="733">
        <v>259.5</v>
      </c>
      <c r="V89" s="732">
        <v>259.5</v>
      </c>
      <c r="W89" s="732">
        <v>141.69999999999999</v>
      </c>
      <c r="X89" s="321"/>
      <c r="Z89" s="91"/>
      <c r="AA89" s="91"/>
      <c r="AB89" s="91"/>
      <c r="AC89" s="91"/>
    </row>
    <row r="90" spans="1:78" ht="24" customHeight="1" x14ac:dyDescent="0.2">
      <c r="A90" s="799"/>
      <c r="B90" s="786"/>
      <c r="C90" s="893"/>
      <c r="D90" s="822"/>
      <c r="E90" s="785"/>
      <c r="F90" s="823"/>
      <c r="G90" s="823"/>
      <c r="H90" s="98" t="s">
        <v>22</v>
      </c>
      <c r="I90" s="308">
        <v>27.1</v>
      </c>
      <c r="J90" s="307">
        <v>27.1</v>
      </c>
      <c r="K90" s="307">
        <v>2.6</v>
      </c>
      <c r="L90" s="307"/>
      <c r="M90" s="562">
        <v>32.6</v>
      </c>
      <c r="N90" s="561">
        <v>32.6</v>
      </c>
      <c r="O90" s="561">
        <v>3.3</v>
      </c>
      <c r="P90" s="561"/>
      <c r="Q90" s="733">
        <v>32.6</v>
      </c>
      <c r="R90" s="701">
        <v>32.6</v>
      </c>
      <c r="S90" s="701">
        <v>3.3</v>
      </c>
      <c r="T90" s="307"/>
      <c r="U90" s="733">
        <v>32.6</v>
      </c>
      <c r="V90" s="701">
        <v>32.6</v>
      </c>
      <c r="W90" s="701">
        <v>3.3</v>
      </c>
      <c r="X90" s="321"/>
      <c r="Z90" s="91"/>
      <c r="AA90" s="91"/>
      <c r="AB90" s="91"/>
      <c r="AC90" s="91"/>
    </row>
    <row r="91" spans="1:78" ht="15.75" customHeight="1" thickBot="1" x14ac:dyDescent="0.25">
      <c r="A91" s="799"/>
      <c r="B91" s="786"/>
      <c r="C91" s="893"/>
      <c r="D91" s="822"/>
      <c r="E91" s="785"/>
      <c r="F91" s="823"/>
      <c r="G91" s="823"/>
      <c r="H91" s="101" t="s">
        <v>231</v>
      </c>
      <c r="I91" s="308">
        <v>11.1</v>
      </c>
      <c r="J91" s="307">
        <v>11.1</v>
      </c>
      <c r="K91" s="307">
        <v>8.5</v>
      </c>
      <c r="L91" s="332"/>
      <c r="M91" s="308"/>
      <c r="N91" s="307"/>
      <c r="O91" s="307"/>
      <c r="P91" s="332"/>
      <c r="Q91" s="308"/>
      <c r="R91" s="307"/>
      <c r="S91" s="307"/>
      <c r="T91" s="332"/>
      <c r="U91" s="328"/>
      <c r="V91" s="332"/>
      <c r="W91" s="332"/>
      <c r="X91" s="333"/>
      <c r="Z91" s="91"/>
      <c r="AA91" s="91"/>
      <c r="AB91" s="91"/>
      <c r="AC91" s="91"/>
    </row>
    <row r="92" spans="1:78" s="8" customFormat="1" ht="14.25" customHeight="1" thickBot="1" x14ac:dyDescent="0.25">
      <c r="A92" s="799"/>
      <c r="B92" s="786"/>
      <c r="C92" s="893"/>
      <c r="D92" s="822"/>
      <c r="E92" s="785"/>
      <c r="F92" s="845" t="s">
        <v>23</v>
      </c>
      <c r="G92" s="846"/>
      <c r="H92" s="847"/>
      <c r="I92" s="734">
        <f>J92+L92</f>
        <v>619.30000000000007</v>
      </c>
      <c r="J92" s="735">
        <f>SUM(J88:J91)</f>
        <v>588.90000000000009</v>
      </c>
      <c r="K92" s="735">
        <f>SUM(K88:K91)</f>
        <v>369.90000000000003</v>
      </c>
      <c r="L92" s="735">
        <f>SUM(L88:L91)</f>
        <v>30.4</v>
      </c>
      <c r="M92" s="563">
        <f>N92+P92</f>
        <v>628.30000000000007</v>
      </c>
      <c r="N92" s="564">
        <f>SUM(N88:N91)</f>
        <v>619.20000000000005</v>
      </c>
      <c r="O92" s="564">
        <f>SUM(O88:O91)</f>
        <v>390.5</v>
      </c>
      <c r="P92" s="564">
        <f t="shared" ref="P92" si="44">SUM(P88:P91)</f>
        <v>9.1</v>
      </c>
      <c r="Q92" s="563">
        <f>R92+T92</f>
        <v>582.1</v>
      </c>
      <c r="R92" s="564">
        <f>SUM(R88:R91)</f>
        <v>582.1</v>
      </c>
      <c r="S92" s="564">
        <f>SUM(S88:S91)</f>
        <v>362</v>
      </c>
      <c r="T92" s="564">
        <f t="shared" ref="T92" si="45">SUM(T88:T91)</f>
        <v>0</v>
      </c>
      <c r="U92" s="589">
        <f>V92+X92</f>
        <v>582.1</v>
      </c>
      <c r="V92" s="590">
        <f>SUM(V88:V91)</f>
        <v>582.1</v>
      </c>
      <c r="W92" s="590">
        <f>SUM(W88:W91)</f>
        <v>362</v>
      </c>
      <c r="X92" s="591">
        <f t="shared" ref="X92" si="46">SUM(X88:X91)</f>
        <v>0</v>
      </c>
      <c r="Y92" s="6"/>
      <c r="Z92" s="91"/>
      <c r="AA92" s="91"/>
      <c r="AB92" s="91"/>
      <c r="AC92" s="91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 ht="24" customHeight="1" x14ac:dyDescent="0.2">
      <c r="A93" s="799">
        <v>1</v>
      </c>
      <c r="B93" s="786">
        <v>1</v>
      </c>
      <c r="C93" s="893">
        <v>17</v>
      </c>
      <c r="D93" s="822" t="s">
        <v>276</v>
      </c>
      <c r="E93" s="785" t="s">
        <v>68</v>
      </c>
      <c r="F93" s="863" t="s">
        <v>18</v>
      </c>
      <c r="G93" s="863" t="s">
        <v>69</v>
      </c>
      <c r="H93" s="97" t="s">
        <v>20</v>
      </c>
      <c r="I93" s="337">
        <v>151.19999999999999</v>
      </c>
      <c r="J93" s="336">
        <v>147.80000000000001</v>
      </c>
      <c r="K93" s="336">
        <v>109.7</v>
      </c>
      <c r="L93" s="316">
        <v>3.4</v>
      </c>
      <c r="M93" s="575">
        <f>N93</f>
        <v>147.80000000000001</v>
      </c>
      <c r="N93" s="574">
        <v>147.80000000000001</v>
      </c>
      <c r="O93" s="574">
        <v>110.2</v>
      </c>
      <c r="P93" s="573"/>
      <c r="Q93" s="756">
        <v>106.7</v>
      </c>
      <c r="R93" s="755">
        <v>106.7</v>
      </c>
      <c r="S93" s="755">
        <v>79.7</v>
      </c>
      <c r="T93" s="316">
        <v>0</v>
      </c>
      <c r="U93" s="756">
        <v>106.7</v>
      </c>
      <c r="V93" s="755">
        <v>106.7</v>
      </c>
      <c r="W93" s="755">
        <v>79.7</v>
      </c>
      <c r="X93" s="319">
        <v>0</v>
      </c>
      <c r="Z93" s="91"/>
      <c r="AA93" s="91"/>
      <c r="AB93" s="91"/>
      <c r="AC93" s="91"/>
    </row>
    <row r="94" spans="1:78" ht="24" customHeight="1" x14ac:dyDescent="0.2">
      <c r="A94" s="799"/>
      <c r="B94" s="786"/>
      <c r="C94" s="893"/>
      <c r="D94" s="822"/>
      <c r="E94" s="785"/>
      <c r="F94" s="823"/>
      <c r="G94" s="823"/>
      <c r="H94" s="98" t="s">
        <v>21</v>
      </c>
      <c r="I94" s="308">
        <v>172.8</v>
      </c>
      <c r="J94" s="306">
        <v>163.30000000000001</v>
      </c>
      <c r="K94" s="306">
        <v>95.9</v>
      </c>
      <c r="L94" s="307">
        <v>9.5</v>
      </c>
      <c r="M94" s="570">
        <v>187.8</v>
      </c>
      <c r="N94" s="568">
        <v>184.9</v>
      </c>
      <c r="O94" s="568">
        <v>102.8</v>
      </c>
      <c r="P94" s="569">
        <v>2.9</v>
      </c>
      <c r="Q94" s="733">
        <v>177.6</v>
      </c>
      <c r="R94" s="732">
        <v>177.6</v>
      </c>
      <c r="S94" s="732">
        <v>102.8</v>
      </c>
      <c r="T94" s="307">
        <v>0</v>
      </c>
      <c r="U94" s="733">
        <v>177.6</v>
      </c>
      <c r="V94" s="732">
        <v>177.6</v>
      </c>
      <c r="W94" s="732">
        <v>102.8</v>
      </c>
      <c r="X94" s="321">
        <v>0</v>
      </c>
      <c r="Z94" s="91"/>
      <c r="AA94" s="91"/>
      <c r="AB94" s="91"/>
      <c r="AC94" s="91"/>
    </row>
    <row r="95" spans="1:78" ht="24" customHeight="1" x14ac:dyDescent="0.2">
      <c r="A95" s="799"/>
      <c r="B95" s="786"/>
      <c r="C95" s="893"/>
      <c r="D95" s="822"/>
      <c r="E95" s="785"/>
      <c r="F95" s="823"/>
      <c r="G95" s="823"/>
      <c r="H95" s="98" t="s">
        <v>22</v>
      </c>
      <c r="I95" s="308">
        <v>15.2</v>
      </c>
      <c r="J95" s="307">
        <v>15.2</v>
      </c>
      <c r="K95" s="307">
        <v>1.4</v>
      </c>
      <c r="L95" s="307"/>
      <c r="M95" s="570">
        <f>N95+P95</f>
        <v>20.5</v>
      </c>
      <c r="N95" s="569">
        <v>20.5</v>
      </c>
      <c r="O95" s="569">
        <v>1.5</v>
      </c>
      <c r="P95" s="569"/>
      <c r="Q95" s="733">
        <v>18.5</v>
      </c>
      <c r="R95" s="701">
        <v>18.5</v>
      </c>
      <c r="S95" s="701">
        <v>1.5</v>
      </c>
      <c r="T95" s="307">
        <v>0</v>
      </c>
      <c r="U95" s="733">
        <v>18.5</v>
      </c>
      <c r="V95" s="701">
        <v>18.5</v>
      </c>
      <c r="W95" s="701">
        <v>1.5</v>
      </c>
      <c r="X95" s="321">
        <v>0</v>
      </c>
      <c r="Z95" s="91"/>
      <c r="AA95" s="91"/>
      <c r="AB95" s="91"/>
      <c r="AC95" s="91"/>
    </row>
    <row r="96" spans="1:78" ht="24" customHeight="1" thickBot="1" x14ac:dyDescent="0.25">
      <c r="A96" s="799"/>
      <c r="B96" s="786"/>
      <c r="C96" s="893"/>
      <c r="D96" s="822"/>
      <c r="E96" s="785"/>
      <c r="F96" s="823"/>
      <c r="G96" s="823"/>
      <c r="H96" s="101" t="s">
        <v>231</v>
      </c>
      <c r="I96" s="308">
        <v>6.2</v>
      </c>
      <c r="J96" s="307">
        <v>6.2</v>
      </c>
      <c r="K96" s="307">
        <v>4.7</v>
      </c>
      <c r="L96" s="307"/>
      <c r="M96" s="308"/>
      <c r="N96" s="307"/>
      <c r="O96" s="307"/>
      <c r="P96" s="307"/>
      <c r="Q96" s="308"/>
      <c r="R96" s="307"/>
      <c r="S96" s="307"/>
      <c r="T96" s="307"/>
      <c r="U96" s="308"/>
      <c r="V96" s="307"/>
      <c r="W96" s="307"/>
      <c r="X96" s="321"/>
      <c r="Z96" s="91"/>
      <c r="AA96" s="91"/>
      <c r="AB96" s="91"/>
      <c r="AC96" s="91"/>
    </row>
    <row r="97" spans="1:78" s="8" customFormat="1" ht="24" customHeight="1" thickBot="1" x14ac:dyDescent="0.25">
      <c r="A97" s="799"/>
      <c r="B97" s="786"/>
      <c r="C97" s="893"/>
      <c r="D97" s="822"/>
      <c r="E97" s="785"/>
      <c r="F97" s="845" t="s">
        <v>23</v>
      </c>
      <c r="G97" s="846"/>
      <c r="H97" s="847"/>
      <c r="I97" s="734">
        <f>J97+L97</f>
        <v>345.4</v>
      </c>
      <c r="J97" s="735">
        <f>SUM(J93:J96)</f>
        <v>332.5</v>
      </c>
      <c r="K97" s="735">
        <f>SUM(K93:K96)</f>
        <v>211.70000000000002</v>
      </c>
      <c r="L97" s="735">
        <f>SUM(L93:L96)</f>
        <v>12.9</v>
      </c>
      <c r="M97" s="571">
        <f>N97+P97</f>
        <v>356.1</v>
      </c>
      <c r="N97" s="572">
        <f>SUM(N93:N96)</f>
        <v>353.20000000000005</v>
      </c>
      <c r="O97" s="572">
        <f>SUM(O93:O96)</f>
        <v>214.5</v>
      </c>
      <c r="P97" s="572">
        <f t="shared" ref="P97" si="47">SUM(P93:P96)</f>
        <v>2.9</v>
      </c>
      <c r="Q97" s="571">
        <f>R97+T97</f>
        <v>302.8</v>
      </c>
      <c r="R97" s="572">
        <f>SUM(R93:R96)</f>
        <v>302.8</v>
      </c>
      <c r="S97" s="572">
        <f>SUM(S93:S96)</f>
        <v>184</v>
      </c>
      <c r="T97" s="572">
        <f t="shared" ref="T97" si="48">SUM(T93:T96)</f>
        <v>0</v>
      </c>
      <c r="U97" s="589">
        <f>V97+X97</f>
        <v>302.8</v>
      </c>
      <c r="V97" s="590">
        <f>SUM(V93:V96)</f>
        <v>302.8</v>
      </c>
      <c r="W97" s="590">
        <f>SUM(W93:W96)</f>
        <v>184</v>
      </c>
      <c r="X97" s="591">
        <f t="shared" ref="X97" si="49">SUM(X93:X96)</f>
        <v>0</v>
      </c>
      <c r="Y97" s="6"/>
      <c r="Z97" s="91"/>
      <c r="AA97" s="91"/>
      <c r="AB97" s="91"/>
      <c r="AC97" s="91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</row>
    <row r="98" spans="1:78" ht="24" customHeight="1" x14ac:dyDescent="0.2">
      <c r="A98" s="799">
        <v>1</v>
      </c>
      <c r="B98" s="786">
        <v>1</v>
      </c>
      <c r="C98" s="893">
        <v>18</v>
      </c>
      <c r="D98" s="822" t="s">
        <v>70</v>
      </c>
      <c r="E98" s="785" t="s">
        <v>188</v>
      </c>
      <c r="F98" s="863" t="s">
        <v>18</v>
      </c>
      <c r="G98" s="863" t="s">
        <v>72</v>
      </c>
      <c r="H98" s="97" t="s">
        <v>20</v>
      </c>
      <c r="I98" s="337">
        <v>328.3</v>
      </c>
      <c r="J98" s="336">
        <v>328.3</v>
      </c>
      <c r="K98" s="336">
        <v>242.8</v>
      </c>
      <c r="L98" s="316">
        <v>0</v>
      </c>
      <c r="M98" s="583">
        <f>N98</f>
        <v>363.6</v>
      </c>
      <c r="N98" s="582">
        <v>363.6</v>
      </c>
      <c r="O98" s="582">
        <v>271.39999999999998</v>
      </c>
      <c r="P98" s="581">
        <v>0</v>
      </c>
      <c r="Q98" s="756">
        <v>323.3</v>
      </c>
      <c r="R98" s="755">
        <v>323.3</v>
      </c>
      <c r="S98" s="755">
        <v>241.3</v>
      </c>
      <c r="T98" s="316">
        <v>0</v>
      </c>
      <c r="U98" s="756">
        <v>323.3</v>
      </c>
      <c r="V98" s="755">
        <v>323.3</v>
      </c>
      <c r="W98" s="755">
        <v>241.3</v>
      </c>
      <c r="X98" s="319">
        <v>0</v>
      </c>
      <c r="Z98" s="91"/>
      <c r="AA98" s="91"/>
      <c r="AB98" s="91"/>
      <c r="AC98" s="91"/>
    </row>
    <row r="99" spans="1:78" ht="24" customHeight="1" x14ac:dyDescent="0.2">
      <c r="A99" s="799"/>
      <c r="B99" s="786"/>
      <c r="C99" s="893"/>
      <c r="D99" s="822"/>
      <c r="E99" s="785"/>
      <c r="F99" s="823"/>
      <c r="G99" s="823"/>
      <c r="H99" s="98" t="s">
        <v>21</v>
      </c>
      <c r="I99" s="308">
        <v>276.60000000000002</v>
      </c>
      <c r="J99" s="306">
        <v>276.60000000000002</v>
      </c>
      <c r="K99" s="306">
        <v>149.80000000000001</v>
      </c>
      <c r="L99" s="307">
        <v>0</v>
      </c>
      <c r="M99" s="578">
        <f>N99+P99</f>
        <v>339.6</v>
      </c>
      <c r="N99" s="576">
        <v>334.6</v>
      </c>
      <c r="O99" s="576">
        <v>162.30000000000001</v>
      </c>
      <c r="P99" s="577">
        <v>5</v>
      </c>
      <c r="Q99" s="733">
        <v>304.5</v>
      </c>
      <c r="R99" s="732">
        <v>304.5</v>
      </c>
      <c r="S99" s="732">
        <v>158.1</v>
      </c>
      <c r="T99" s="307">
        <v>0</v>
      </c>
      <c r="U99" s="733">
        <v>304.5</v>
      </c>
      <c r="V99" s="732">
        <v>304.5</v>
      </c>
      <c r="W99" s="732">
        <v>158.1</v>
      </c>
      <c r="X99" s="321">
        <v>0</v>
      </c>
      <c r="Z99" s="91"/>
      <c r="AA99" s="91"/>
      <c r="AB99" s="91"/>
      <c r="AC99" s="91"/>
    </row>
    <row r="100" spans="1:78" ht="24" customHeight="1" x14ac:dyDescent="0.2">
      <c r="A100" s="799"/>
      <c r="B100" s="786"/>
      <c r="C100" s="893"/>
      <c r="D100" s="822"/>
      <c r="E100" s="785"/>
      <c r="F100" s="823"/>
      <c r="G100" s="823"/>
      <c r="H100" s="98" t="s">
        <v>22</v>
      </c>
      <c r="I100" s="308">
        <v>27.8</v>
      </c>
      <c r="J100" s="307">
        <v>27.8</v>
      </c>
      <c r="K100" s="307">
        <v>2.1</v>
      </c>
      <c r="L100" s="307">
        <v>0</v>
      </c>
      <c r="M100" s="578">
        <v>37.200000000000003</v>
      </c>
      <c r="N100" s="577">
        <v>37.200000000000003</v>
      </c>
      <c r="O100" s="577">
        <v>2.7</v>
      </c>
      <c r="P100" s="577">
        <v>0</v>
      </c>
      <c r="Q100" s="733">
        <v>37.200000000000003</v>
      </c>
      <c r="R100" s="701">
        <v>37.200000000000003</v>
      </c>
      <c r="S100" s="701">
        <v>2.7</v>
      </c>
      <c r="T100" s="307">
        <v>0</v>
      </c>
      <c r="U100" s="733">
        <v>37.200000000000003</v>
      </c>
      <c r="V100" s="701">
        <v>37.200000000000003</v>
      </c>
      <c r="W100" s="701">
        <v>2.7</v>
      </c>
      <c r="X100" s="321">
        <v>0</v>
      </c>
      <c r="Z100" s="91"/>
      <c r="AA100" s="91"/>
      <c r="AB100" s="91"/>
      <c r="AC100" s="91"/>
    </row>
    <row r="101" spans="1:78" ht="24" customHeight="1" thickBot="1" x14ac:dyDescent="0.25">
      <c r="A101" s="799"/>
      <c r="B101" s="786"/>
      <c r="C101" s="893"/>
      <c r="D101" s="822"/>
      <c r="E101" s="785"/>
      <c r="F101" s="823"/>
      <c r="G101" s="823"/>
      <c r="H101" s="101" t="s">
        <v>231</v>
      </c>
      <c r="I101" s="308">
        <v>11.7</v>
      </c>
      <c r="J101" s="307">
        <v>11.7</v>
      </c>
      <c r="K101" s="307">
        <v>8.9</v>
      </c>
      <c r="L101" s="307"/>
      <c r="M101" s="308"/>
      <c r="N101" s="307"/>
      <c r="O101" s="307"/>
      <c r="P101" s="307"/>
      <c r="Q101" s="308"/>
      <c r="R101" s="307"/>
      <c r="S101" s="307"/>
      <c r="T101" s="307"/>
      <c r="U101" s="308"/>
      <c r="V101" s="307"/>
      <c r="W101" s="307"/>
      <c r="X101" s="321"/>
      <c r="Z101" s="91"/>
      <c r="AA101" s="91"/>
      <c r="AB101" s="91"/>
      <c r="AC101" s="91"/>
    </row>
    <row r="102" spans="1:78" s="8" customFormat="1" ht="24" customHeight="1" thickBot="1" x14ac:dyDescent="0.25">
      <c r="A102" s="799"/>
      <c r="B102" s="786"/>
      <c r="C102" s="893"/>
      <c r="D102" s="822"/>
      <c r="E102" s="785"/>
      <c r="F102" s="845" t="s">
        <v>23</v>
      </c>
      <c r="G102" s="846"/>
      <c r="H102" s="847"/>
      <c r="I102" s="734">
        <f>J102+L102</f>
        <v>644.40000000000009</v>
      </c>
      <c r="J102" s="735">
        <f>SUM(J98:J101)</f>
        <v>644.40000000000009</v>
      </c>
      <c r="K102" s="735">
        <f>SUM(K98:K101)</f>
        <v>403.6</v>
      </c>
      <c r="L102" s="735">
        <f>SUM(L98:L101)</f>
        <v>0</v>
      </c>
      <c r="M102" s="579">
        <f>N102+P102</f>
        <v>740.40000000000009</v>
      </c>
      <c r="N102" s="580">
        <f>SUM(N98:N101)</f>
        <v>735.40000000000009</v>
      </c>
      <c r="O102" s="580">
        <f>SUM(O98:O101)</f>
        <v>436.4</v>
      </c>
      <c r="P102" s="580">
        <f t="shared" ref="P102" si="50">SUM(P98:P101)</f>
        <v>5</v>
      </c>
      <c r="Q102" s="579">
        <f>R102+T102</f>
        <v>665</v>
      </c>
      <c r="R102" s="580">
        <f>SUM(R98:R101)</f>
        <v>665</v>
      </c>
      <c r="S102" s="580">
        <f>SUM(S98:S101)</f>
        <v>402.09999999999997</v>
      </c>
      <c r="T102" s="580">
        <f t="shared" ref="T102" si="51">SUM(T98:T101)</f>
        <v>0</v>
      </c>
      <c r="U102" s="589">
        <f>V102+X102</f>
        <v>665</v>
      </c>
      <c r="V102" s="590">
        <f>SUM(V98:V101)</f>
        <v>665</v>
      </c>
      <c r="W102" s="590">
        <f>SUM(W98:W101)</f>
        <v>402.09999999999997</v>
      </c>
      <c r="X102" s="591">
        <f t="shared" ref="X102" si="52">SUM(X98:X101)</f>
        <v>0</v>
      </c>
      <c r="Y102" s="6"/>
      <c r="Z102" s="91"/>
      <c r="AA102" s="91"/>
      <c r="AB102" s="91"/>
      <c r="AC102" s="91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</row>
    <row r="103" spans="1:78" ht="24" customHeight="1" x14ac:dyDescent="0.2">
      <c r="A103" s="799">
        <v>1</v>
      </c>
      <c r="B103" s="786">
        <v>1</v>
      </c>
      <c r="C103" s="893">
        <v>19</v>
      </c>
      <c r="D103" s="822" t="s">
        <v>73</v>
      </c>
      <c r="E103" s="931" t="s">
        <v>74</v>
      </c>
      <c r="F103" s="892" t="s">
        <v>75</v>
      </c>
      <c r="G103" s="863" t="s">
        <v>76</v>
      </c>
      <c r="H103" s="97" t="s">
        <v>20</v>
      </c>
      <c r="I103" s="337">
        <v>67.900000000000006</v>
      </c>
      <c r="J103" s="336">
        <v>67.900000000000006</v>
      </c>
      <c r="K103" s="336">
        <v>50.3</v>
      </c>
      <c r="L103" s="316">
        <v>0</v>
      </c>
      <c r="M103" s="588">
        <v>71.400000000000006</v>
      </c>
      <c r="N103" s="587">
        <v>71.400000000000006</v>
      </c>
      <c r="O103" s="587">
        <v>53.2</v>
      </c>
      <c r="P103" s="316">
        <v>0</v>
      </c>
      <c r="Q103" s="756">
        <v>71.400000000000006</v>
      </c>
      <c r="R103" s="755">
        <v>71.400000000000006</v>
      </c>
      <c r="S103" s="755">
        <v>53.2</v>
      </c>
      <c r="T103" s="316">
        <v>0</v>
      </c>
      <c r="U103" s="756">
        <v>71.400000000000006</v>
      </c>
      <c r="V103" s="755">
        <v>71.400000000000006</v>
      </c>
      <c r="W103" s="755">
        <v>53.2</v>
      </c>
      <c r="X103" s="319">
        <v>0</v>
      </c>
      <c r="Z103" s="91"/>
      <c r="AA103" s="91"/>
      <c r="AB103" s="91"/>
      <c r="AC103" s="91"/>
    </row>
    <row r="104" spans="1:78" ht="24" customHeight="1" x14ac:dyDescent="0.2">
      <c r="A104" s="799"/>
      <c r="B104" s="786"/>
      <c r="C104" s="893"/>
      <c r="D104" s="822"/>
      <c r="E104" s="931"/>
      <c r="F104" s="893"/>
      <c r="G104" s="823"/>
      <c r="H104" s="98" t="s">
        <v>21</v>
      </c>
      <c r="I104" s="308">
        <v>72.7</v>
      </c>
      <c r="J104" s="306">
        <v>72.7</v>
      </c>
      <c r="K104" s="306">
        <v>47.8</v>
      </c>
      <c r="L104" s="306"/>
      <c r="M104" s="586">
        <v>100.2</v>
      </c>
      <c r="N104" s="584">
        <v>96.8</v>
      </c>
      <c r="O104" s="584">
        <v>61.6</v>
      </c>
      <c r="P104" s="306">
        <v>3.4</v>
      </c>
      <c r="Q104" s="733">
        <v>95.7</v>
      </c>
      <c r="R104" s="732">
        <v>95.7</v>
      </c>
      <c r="S104" s="732">
        <v>61.6</v>
      </c>
      <c r="T104" s="306"/>
      <c r="U104" s="733">
        <v>95.7</v>
      </c>
      <c r="V104" s="732">
        <v>95.7</v>
      </c>
      <c r="W104" s="732">
        <v>61.6</v>
      </c>
      <c r="X104" s="327"/>
      <c r="Z104" s="91"/>
      <c r="AA104" s="91"/>
      <c r="AB104" s="91"/>
      <c r="AC104" s="91"/>
    </row>
    <row r="105" spans="1:78" ht="24" customHeight="1" x14ac:dyDescent="0.2">
      <c r="A105" s="799"/>
      <c r="B105" s="786"/>
      <c r="C105" s="893"/>
      <c r="D105" s="822"/>
      <c r="E105" s="931"/>
      <c r="F105" s="893"/>
      <c r="G105" s="823"/>
      <c r="H105" s="98" t="s">
        <v>22</v>
      </c>
      <c r="I105" s="308">
        <v>11.3</v>
      </c>
      <c r="J105" s="307">
        <v>11.3</v>
      </c>
      <c r="K105" s="307">
        <v>1.1000000000000001</v>
      </c>
      <c r="L105" s="307">
        <v>0</v>
      </c>
      <c r="M105" s="586">
        <f>N105</f>
        <v>13.6</v>
      </c>
      <c r="N105" s="585">
        <v>13.6</v>
      </c>
      <c r="O105" s="585">
        <v>1.1000000000000001</v>
      </c>
      <c r="P105" s="307">
        <v>0</v>
      </c>
      <c r="Q105" s="733">
        <v>11.6</v>
      </c>
      <c r="R105" s="701">
        <v>11.6</v>
      </c>
      <c r="S105" s="701">
        <v>1.1000000000000001</v>
      </c>
      <c r="T105" s="307">
        <v>0</v>
      </c>
      <c r="U105" s="733">
        <v>11.6</v>
      </c>
      <c r="V105" s="701">
        <v>11.6</v>
      </c>
      <c r="W105" s="701">
        <v>1.1000000000000001</v>
      </c>
      <c r="X105" s="321">
        <v>0</v>
      </c>
      <c r="Z105" s="91"/>
      <c r="AA105" s="91"/>
      <c r="AB105" s="91"/>
      <c r="AC105" s="91"/>
    </row>
    <row r="106" spans="1:78" ht="24" customHeight="1" thickBot="1" x14ac:dyDescent="0.25">
      <c r="A106" s="799"/>
      <c r="B106" s="786"/>
      <c r="C106" s="893"/>
      <c r="D106" s="822"/>
      <c r="E106" s="931"/>
      <c r="F106" s="893"/>
      <c r="G106" s="823"/>
      <c r="H106" s="101" t="s">
        <v>231</v>
      </c>
      <c r="I106" s="308">
        <v>3.4</v>
      </c>
      <c r="J106" s="307">
        <v>3.4</v>
      </c>
      <c r="K106" s="307">
        <v>2.6</v>
      </c>
      <c r="L106" s="307"/>
      <c r="M106" s="308"/>
      <c r="N106" s="307"/>
      <c r="O106" s="307"/>
      <c r="P106" s="307"/>
      <c r="Q106" s="308"/>
      <c r="R106" s="307"/>
      <c r="S106" s="307"/>
      <c r="T106" s="307"/>
      <c r="U106" s="308"/>
      <c r="V106" s="307"/>
      <c r="W106" s="307"/>
      <c r="X106" s="321"/>
      <c r="Z106" s="91"/>
      <c r="AA106" s="91"/>
      <c r="AB106" s="91"/>
      <c r="AC106" s="91"/>
    </row>
    <row r="107" spans="1:78" s="8" customFormat="1" ht="24" customHeight="1" thickBot="1" x14ac:dyDescent="0.25">
      <c r="A107" s="799"/>
      <c r="B107" s="786"/>
      <c r="C107" s="893"/>
      <c r="D107" s="822"/>
      <c r="E107" s="931"/>
      <c r="F107" s="845" t="s">
        <v>23</v>
      </c>
      <c r="G107" s="846"/>
      <c r="H107" s="847"/>
      <c r="I107" s="734">
        <f>J107+L107</f>
        <v>155.30000000000004</v>
      </c>
      <c r="J107" s="735">
        <f>SUM(J103:J106)</f>
        <v>155.30000000000004</v>
      </c>
      <c r="K107" s="735">
        <f>SUM(K103:K106)</f>
        <v>101.79999999999998</v>
      </c>
      <c r="L107" s="735">
        <f>SUM(L103:L106)</f>
        <v>0</v>
      </c>
      <c r="M107" s="589">
        <f>N107+P107</f>
        <v>185.2</v>
      </c>
      <c r="N107" s="590">
        <f>SUM(N103:N106)</f>
        <v>181.79999999999998</v>
      </c>
      <c r="O107" s="590">
        <f>SUM(O103:O106)</f>
        <v>115.9</v>
      </c>
      <c r="P107" s="590">
        <f t="shared" ref="P107" si="53">SUM(P103:P106)</f>
        <v>3.4</v>
      </c>
      <c r="Q107" s="589">
        <f>R107+T107</f>
        <v>178.70000000000002</v>
      </c>
      <c r="R107" s="590">
        <f>SUM(R103:R106)</f>
        <v>178.70000000000002</v>
      </c>
      <c r="S107" s="590">
        <f>SUM(S103:S106)</f>
        <v>115.9</v>
      </c>
      <c r="T107" s="590">
        <f t="shared" ref="T107" si="54">SUM(T103:T106)</f>
        <v>0</v>
      </c>
      <c r="U107" s="589">
        <f>V107+X107</f>
        <v>178.70000000000002</v>
      </c>
      <c r="V107" s="590">
        <f>SUM(V103:V106)</f>
        <v>178.70000000000002</v>
      </c>
      <c r="W107" s="590">
        <f>SUM(W103:W106)</f>
        <v>115.9</v>
      </c>
      <c r="X107" s="591">
        <f t="shared" ref="X107" si="55">SUM(X103:X106)</f>
        <v>0</v>
      </c>
      <c r="Y107" s="6"/>
      <c r="Z107" s="91"/>
      <c r="AA107" s="91"/>
      <c r="AB107" s="91"/>
      <c r="AC107" s="91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</row>
    <row r="108" spans="1:78" ht="24" customHeight="1" x14ac:dyDescent="0.2">
      <c r="A108" s="799">
        <v>1</v>
      </c>
      <c r="B108" s="786">
        <v>1</v>
      </c>
      <c r="C108" s="893">
        <v>20</v>
      </c>
      <c r="D108" s="822" t="s">
        <v>246</v>
      </c>
      <c r="E108" s="927" t="s">
        <v>77</v>
      </c>
      <c r="F108" s="892" t="s">
        <v>78</v>
      </c>
      <c r="G108" s="863" t="s">
        <v>79</v>
      </c>
      <c r="H108" s="97" t="s">
        <v>20</v>
      </c>
      <c r="I108" s="337">
        <v>198</v>
      </c>
      <c r="J108" s="336">
        <v>198</v>
      </c>
      <c r="K108" s="336">
        <v>145.9</v>
      </c>
      <c r="L108" s="316">
        <v>0</v>
      </c>
      <c r="M108" s="596">
        <v>208.2</v>
      </c>
      <c r="N108" s="595">
        <v>208.2</v>
      </c>
      <c r="O108" s="595">
        <v>153.5</v>
      </c>
      <c r="P108" s="316">
        <v>0</v>
      </c>
      <c r="Q108" s="756">
        <v>208.2</v>
      </c>
      <c r="R108" s="755">
        <v>208.2</v>
      </c>
      <c r="S108" s="755">
        <v>153.5</v>
      </c>
      <c r="T108" s="316">
        <v>0</v>
      </c>
      <c r="U108" s="756">
        <v>208.2</v>
      </c>
      <c r="V108" s="755">
        <v>208.2</v>
      </c>
      <c r="W108" s="755">
        <v>153.5</v>
      </c>
      <c r="X108" s="319">
        <v>0</v>
      </c>
      <c r="Z108" s="91"/>
      <c r="AA108" s="91"/>
      <c r="AB108" s="91"/>
      <c r="AC108" s="91"/>
    </row>
    <row r="109" spans="1:78" ht="24" customHeight="1" x14ac:dyDescent="0.2">
      <c r="A109" s="799"/>
      <c r="B109" s="786"/>
      <c r="C109" s="893"/>
      <c r="D109" s="822"/>
      <c r="E109" s="927"/>
      <c r="F109" s="893"/>
      <c r="G109" s="823"/>
      <c r="H109" s="98" t="s">
        <v>21</v>
      </c>
      <c r="I109" s="308">
        <v>289.8</v>
      </c>
      <c r="J109" s="306">
        <v>284.8</v>
      </c>
      <c r="K109" s="306">
        <v>189.3</v>
      </c>
      <c r="L109" s="307">
        <v>5</v>
      </c>
      <c r="M109" s="594">
        <v>351.6</v>
      </c>
      <c r="N109" s="592">
        <v>351.6</v>
      </c>
      <c r="O109" s="592">
        <v>235.6</v>
      </c>
      <c r="P109" s="307"/>
      <c r="Q109" s="733">
        <v>351.6</v>
      </c>
      <c r="R109" s="732">
        <v>351.6</v>
      </c>
      <c r="S109" s="732">
        <v>235.6</v>
      </c>
      <c r="T109" s="307">
        <v>0</v>
      </c>
      <c r="U109" s="733">
        <v>351.6</v>
      </c>
      <c r="V109" s="732">
        <v>351.6</v>
      </c>
      <c r="W109" s="732">
        <v>235.6</v>
      </c>
      <c r="X109" s="321">
        <v>0</v>
      </c>
      <c r="Z109" s="91"/>
      <c r="AA109" s="91"/>
      <c r="AB109" s="91"/>
      <c r="AC109" s="91"/>
    </row>
    <row r="110" spans="1:78" ht="24" customHeight="1" x14ac:dyDescent="0.2">
      <c r="A110" s="799"/>
      <c r="B110" s="786"/>
      <c r="C110" s="893"/>
      <c r="D110" s="822"/>
      <c r="E110" s="927"/>
      <c r="F110" s="893"/>
      <c r="G110" s="823"/>
      <c r="H110" s="98" t="s">
        <v>22</v>
      </c>
      <c r="I110" s="308">
        <v>72.3</v>
      </c>
      <c r="J110" s="307">
        <v>72.3</v>
      </c>
      <c r="K110" s="307">
        <v>11.6</v>
      </c>
      <c r="L110" s="307"/>
      <c r="M110" s="594">
        <v>71.099999999999994</v>
      </c>
      <c r="N110" s="593">
        <v>71.099999999999994</v>
      </c>
      <c r="O110" s="593">
        <v>8.1</v>
      </c>
      <c r="P110" s="307"/>
      <c r="Q110" s="733">
        <v>71.099999999999994</v>
      </c>
      <c r="R110" s="701">
        <v>71.099999999999994</v>
      </c>
      <c r="S110" s="701">
        <v>8.1</v>
      </c>
      <c r="T110" s="307">
        <v>0</v>
      </c>
      <c r="U110" s="733">
        <v>71.099999999999994</v>
      </c>
      <c r="V110" s="701">
        <v>71.099999999999994</v>
      </c>
      <c r="W110" s="701">
        <v>8.1</v>
      </c>
      <c r="X110" s="321">
        <v>0</v>
      </c>
      <c r="Z110" s="91"/>
      <c r="AA110" s="91"/>
      <c r="AB110" s="91"/>
      <c r="AC110" s="91"/>
    </row>
    <row r="111" spans="1:78" ht="24" customHeight="1" thickBot="1" x14ac:dyDescent="0.25">
      <c r="A111" s="799"/>
      <c r="B111" s="786"/>
      <c r="C111" s="893"/>
      <c r="D111" s="822"/>
      <c r="E111" s="927"/>
      <c r="F111" s="893"/>
      <c r="G111" s="823"/>
      <c r="H111" s="101" t="s">
        <v>231</v>
      </c>
      <c r="I111" s="308">
        <v>12</v>
      </c>
      <c r="J111" s="307">
        <v>12</v>
      </c>
      <c r="K111" s="307">
        <v>9.1999999999999993</v>
      </c>
      <c r="L111" s="307"/>
      <c r="M111" s="308"/>
      <c r="N111" s="307"/>
      <c r="O111" s="307"/>
      <c r="P111" s="307"/>
      <c r="Q111" s="308"/>
      <c r="R111" s="307"/>
      <c r="S111" s="307"/>
      <c r="T111" s="307"/>
      <c r="U111" s="308"/>
      <c r="V111" s="307"/>
      <c r="W111" s="307"/>
      <c r="X111" s="321"/>
      <c r="Z111" s="91"/>
      <c r="AA111" s="91"/>
      <c r="AB111" s="91"/>
      <c r="AC111" s="91"/>
    </row>
    <row r="112" spans="1:78" s="8" customFormat="1" ht="24" customHeight="1" thickBot="1" x14ac:dyDescent="0.25">
      <c r="A112" s="799"/>
      <c r="B112" s="786"/>
      <c r="C112" s="893"/>
      <c r="D112" s="822"/>
      <c r="E112" s="927"/>
      <c r="F112" s="845" t="s">
        <v>23</v>
      </c>
      <c r="G112" s="846"/>
      <c r="H112" s="847"/>
      <c r="I112" s="734">
        <f>J112+L112</f>
        <v>572.1</v>
      </c>
      <c r="J112" s="735">
        <f>SUM(J108:J111)</f>
        <v>567.1</v>
      </c>
      <c r="K112" s="735">
        <f>SUM(K108:K111)</f>
        <v>356.00000000000006</v>
      </c>
      <c r="L112" s="735">
        <f>SUM(L108:L111)</f>
        <v>5</v>
      </c>
      <c r="M112" s="597">
        <f>N112+P112</f>
        <v>630.9</v>
      </c>
      <c r="N112" s="598">
        <f>SUM(N108:N111)</f>
        <v>630.9</v>
      </c>
      <c r="O112" s="598">
        <f>SUM(O108:O111)</f>
        <v>397.20000000000005</v>
      </c>
      <c r="P112" s="598">
        <f t="shared" ref="P112" si="56">SUM(P108:P111)</f>
        <v>0</v>
      </c>
      <c r="Q112" s="597">
        <f>R112+T112</f>
        <v>630.9</v>
      </c>
      <c r="R112" s="598">
        <f>SUM(R108:R111)</f>
        <v>630.9</v>
      </c>
      <c r="S112" s="598">
        <f>SUM(S108:S111)</f>
        <v>397.20000000000005</v>
      </c>
      <c r="T112" s="598">
        <f t="shared" ref="T112" si="57">SUM(T108:T111)</f>
        <v>0</v>
      </c>
      <c r="U112" s="597">
        <f>V112+X112</f>
        <v>630.9</v>
      </c>
      <c r="V112" s="598">
        <f>SUM(V108:V111)</f>
        <v>630.9</v>
      </c>
      <c r="W112" s="598">
        <f>SUM(W108:W111)</f>
        <v>397.20000000000005</v>
      </c>
      <c r="X112" s="599">
        <f t="shared" ref="X112" si="58">SUM(X108:X111)</f>
        <v>0</v>
      </c>
      <c r="Y112" s="6"/>
      <c r="Z112" s="91"/>
      <c r="AA112" s="91"/>
      <c r="AB112" s="91"/>
      <c r="AC112" s="91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</row>
    <row r="113" spans="1:78" ht="24" customHeight="1" x14ac:dyDescent="0.2">
      <c r="A113" s="799">
        <v>1</v>
      </c>
      <c r="B113" s="786">
        <v>1</v>
      </c>
      <c r="C113" s="893">
        <v>21</v>
      </c>
      <c r="D113" s="822" t="s">
        <v>245</v>
      </c>
      <c r="E113" s="927" t="s">
        <v>80</v>
      </c>
      <c r="F113" s="892" t="s">
        <v>78</v>
      </c>
      <c r="G113" s="863" t="s">
        <v>81</v>
      </c>
      <c r="H113" s="97" t="s">
        <v>20</v>
      </c>
      <c r="I113" s="337">
        <v>226.7</v>
      </c>
      <c r="J113" s="336">
        <v>226.7</v>
      </c>
      <c r="K113" s="336">
        <v>166.3</v>
      </c>
      <c r="L113" s="316"/>
      <c r="M113" s="612">
        <v>232</v>
      </c>
      <c r="N113" s="611">
        <v>232</v>
      </c>
      <c r="O113" s="611">
        <v>170.9</v>
      </c>
      <c r="P113" s="606"/>
      <c r="Q113" s="612">
        <v>232</v>
      </c>
      <c r="R113" s="611">
        <v>232</v>
      </c>
      <c r="S113" s="611">
        <v>170.9</v>
      </c>
      <c r="T113" s="606"/>
      <c r="U113" s="612">
        <v>232</v>
      </c>
      <c r="V113" s="611">
        <v>232</v>
      </c>
      <c r="W113" s="611">
        <v>170.9</v>
      </c>
      <c r="X113" s="607"/>
      <c r="Z113" s="91"/>
      <c r="AA113" s="91"/>
      <c r="AB113" s="91"/>
      <c r="AC113" s="91"/>
    </row>
    <row r="114" spans="1:78" ht="15.75" customHeight="1" x14ac:dyDescent="0.2">
      <c r="A114" s="799"/>
      <c r="B114" s="786"/>
      <c r="C114" s="893"/>
      <c r="D114" s="822"/>
      <c r="E114" s="927"/>
      <c r="F114" s="893"/>
      <c r="G114" s="823"/>
      <c r="H114" s="98" t="s">
        <v>21</v>
      </c>
      <c r="I114" s="308">
        <v>330.4</v>
      </c>
      <c r="J114" s="306">
        <v>322.8</v>
      </c>
      <c r="K114" s="306">
        <v>213.5</v>
      </c>
      <c r="L114" s="306">
        <v>7.6</v>
      </c>
      <c r="M114" s="602">
        <v>387.9</v>
      </c>
      <c r="N114" s="600">
        <v>383.9</v>
      </c>
      <c r="O114" s="600">
        <v>255.6</v>
      </c>
      <c r="P114" s="600">
        <v>4</v>
      </c>
      <c r="Q114" s="733">
        <v>383.9</v>
      </c>
      <c r="R114" s="732">
        <v>383.9</v>
      </c>
      <c r="S114" s="732">
        <v>255.6</v>
      </c>
      <c r="T114" s="600"/>
      <c r="U114" s="733">
        <v>383.9</v>
      </c>
      <c r="V114" s="732">
        <v>383.9</v>
      </c>
      <c r="W114" s="732">
        <v>255.6</v>
      </c>
      <c r="X114" s="609"/>
      <c r="Z114" s="91"/>
      <c r="AA114" s="91"/>
      <c r="AB114" s="91"/>
      <c r="AC114" s="91"/>
    </row>
    <row r="115" spans="1:78" ht="24" customHeight="1" x14ac:dyDescent="0.2">
      <c r="A115" s="799"/>
      <c r="B115" s="786"/>
      <c r="C115" s="893"/>
      <c r="D115" s="822"/>
      <c r="E115" s="927"/>
      <c r="F115" s="893"/>
      <c r="G115" s="823"/>
      <c r="H115" s="98" t="s">
        <v>22</v>
      </c>
      <c r="I115" s="308">
        <v>74.400000000000006</v>
      </c>
      <c r="J115" s="307">
        <v>70.599999999999994</v>
      </c>
      <c r="K115" s="307">
        <v>9.1</v>
      </c>
      <c r="L115" s="307">
        <v>3.8</v>
      </c>
      <c r="M115" s="602">
        <v>81</v>
      </c>
      <c r="N115" s="601">
        <v>77</v>
      </c>
      <c r="O115" s="601">
        <v>8.6999999999999993</v>
      </c>
      <c r="P115" s="601">
        <v>4</v>
      </c>
      <c r="Q115" s="602">
        <v>77</v>
      </c>
      <c r="R115" s="601">
        <v>77</v>
      </c>
      <c r="S115" s="601">
        <v>8.6999999999999993</v>
      </c>
      <c r="T115" s="601"/>
      <c r="U115" s="602">
        <v>77</v>
      </c>
      <c r="V115" s="601">
        <v>77</v>
      </c>
      <c r="W115" s="601">
        <v>8.6999999999999993</v>
      </c>
      <c r="X115" s="608"/>
      <c r="Z115" s="91"/>
      <c r="AA115" s="91"/>
      <c r="AB115" s="91"/>
      <c r="AC115" s="91"/>
    </row>
    <row r="116" spans="1:78" ht="24" customHeight="1" thickBot="1" x14ac:dyDescent="0.25">
      <c r="A116" s="799"/>
      <c r="B116" s="786"/>
      <c r="C116" s="893"/>
      <c r="D116" s="822"/>
      <c r="E116" s="927"/>
      <c r="F116" s="893"/>
      <c r="G116" s="823"/>
      <c r="H116" s="101" t="s">
        <v>231</v>
      </c>
      <c r="I116" s="308">
        <v>14.6</v>
      </c>
      <c r="J116" s="307">
        <v>14.6</v>
      </c>
      <c r="K116" s="307">
        <v>11.1</v>
      </c>
      <c r="L116" s="307"/>
      <c r="M116" s="308"/>
      <c r="N116" s="307"/>
      <c r="O116" s="307"/>
      <c r="P116" s="307"/>
      <c r="Q116" s="308"/>
      <c r="R116" s="307"/>
      <c r="S116" s="307"/>
      <c r="T116" s="307"/>
      <c r="U116" s="610"/>
      <c r="V116" s="448"/>
      <c r="W116" s="448"/>
      <c r="X116" s="447"/>
      <c r="Z116" s="91"/>
      <c r="AA116" s="91"/>
      <c r="AB116" s="91"/>
      <c r="AC116" s="91"/>
    </row>
    <row r="117" spans="1:78" s="8" customFormat="1" ht="17.25" customHeight="1" thickBot="1" x14ac:dyDescent="0.25">
      <c r="A117" s="799"/>
      <c r="B117" s="786"/>
      <c r="C117" s="893"/>
      <c r="D117" s="822"/>
      <c r="E117" s="927"/>
      <c r="F117" s="845" t="s">
        <v>23</v>
      </c>
      <c r="G117" s="846"/>
      <c r="H117" s="847"/>
      <c r="I117" s="734">
        <f>J117+L117</f>
        <v>646.1</v>
      </c>
      <c r="J117" s="735">
        <f>SUM(J113:J116)</f>
        <v>634.70000000000005</v>
      </c>
      <c r="K117" s="735">
        <f>SUM(K113:K116)</f>
        <v>400.00000000000006</v>
      </c>
      <c r="L117" s="735">
        <f>SUM(L113:L116)</f>
        <v>11.399999999999999</v>
      </c>
      <c r="M117" s="603">
        <f>N117+P117</f>
        <v>700.9</v>
      </c>
      <c r="N117" s="604">
        <f>SUM(N113:N116)</f>
        <v>692.9</v>
      </c>
      <c r="O117" s="604">
        <f>SUM(O113:O116)</f>
        <v>435.2</v>
      </c>
      <c r="P117" s="604">
        <f t="shared" ref="P117" si="59">SUM(P113:P116)</f>
        <v>8</v>
      </c>
      <c r="Q117" s="603">
        <f>R117+T117</f>
        <v>692.9</v>
      </c>
      <c r="R117" s="604">
        <f>SUM(R113:R116)</f>
        <v>692.9</v>
      </c>
      <c r="S117" s="604">
        <f>SUM(S113:S116)</f>
        <v>435.2</v>
      </c>
      <c r="T117" s="604">
        <f t="shared" ref="T117" si="60">SUM(T113:T116)</f>
        <v>0</v>
      </c>
      <c r="U117" s="603">
        <f>V117+X117</f>
        <v>692.9</v>
      </c>
      <c r="V117" s="604">
        <f>SUM(V113:V116)</f>
        <v>692.9</v>
      </c>
      <c r="W117" s="604">
        <f>SUM(W113:W116)</f>
        <v>435.2</v>
      </c>
      <c r="X117" s="605">
        <f t="shared" ref="X117" si="61">SUM(X113:X116)</f>
        <v>0</v>
      </c>
      <c r="Y117" s="6"/>
      <c r="Z117" s="91"/>
      <c r="AA117" s="91"/>
      <c r="AB117" s="91"/>
      <c r="AC117" s="91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</row>
    <row r="118" spans="1:78" ht="24" customHeight="1" x14ac:dyDescent="0.2">
      <c r="A118" s="799">
        <v>1</v>
      </c>
      <c r="B118" s="786">
        <v>1</v>
      </c>
      <c r="C118" s="893">
        <v>22</v>
      </c>
      <c r="D118" s="822" t="s">
        <v>244</v>
      </c>
      <c r="E118" s="927" t="s">
        <v>71</v>
      </c>
      <c r="F118" s="892" t="s">
        <v>78</v>
      </c>
      <c r="G118" s="863" t="s">
        <v>82</v>
      </c>
      <c r="H118" s="97" t="s">
        <v>20</v>
      </c>
      <c r="I118" s="337">
        <v>196.2</v>
      </c>
      <c r="J118" s="336">
        <v>196.2</v>
      </c>
      <c r="K118" s="336">
        <v>143.9</v>
      </c>
      <c r="L118" s="316"/>
      <c r="M118" s="623">
        <v>206.1</v>
      </c>
      <c r="N118" s="622">
        <v>206.1</v>
      </c>
      <c r="O118" s="622">
        <v>152</v>
      </c>
      <c r="P118" s="621"/>
      <c r="Q118" s="756">
        <v>206.1</v>
      </c>
      <c r="R118" s="755">
        <v>206.1</v>
      </c>
      <c r="S118" s="755">
        <v>152</v>
      </c>
      <c r="T118" s="316">
        <v>0</v>
      </c>
      <c r="U118" s="623">
        <v>206.1</v>
      </c>
      <c r="V118" s="622">
        <v>206.1</v>
      </c>
      <c r="W118" s="622">
        <v>152</v>
      </c>
      <c r="X118" s="319">
        <v>0</v>
      </c>
      <c r="Z118" s="91"/>
      <c r="AA118" s="91"/>
      <c r="AB118" s="91"/>
      <c r="AC118" s="91"/>
    </row>
    <row r="119" spans="1:78" ht="15" customHeight="1" x14ac:dyDescent="0.2">
      <c r="A119" s="799"/>
      <c r="B119" s="786"/>
      <c r="C119" s="893"/>
      <c r="D119" s="822"/>
      <c r="E119" s="927"/>
      <c r="F119" s="893"/>
      <c r="G119" s="823"/>
      <c r="H119" s="98" t="s">
        <v>21</v>
      </c>
      <c r="I119" s="308">
        <v>288.5</v>
      </c>
      <c r="J119" s="306">
        <v>287.60000000000002</v>
      </c>
      <c r="K119" s="306">
        <v>190.6</v>
      </c>
      <c r="L119" s="306">
        <v>0.9</v>
      </c>
      <c r="M119" s="617">
        <v>320.7</v>
      </c>
      <c r="N119" s="615">
        <v>318.89999999999998</v>
      </c>
      <c r="O119" s="615">
        <v>209.4</v>
      </c>
      <c r="P119" s="615">
        <v>1.8</v>
      </c>
      <c r="Q119" s="733">
        <v>318.89999999999998</v>
      </c>
      <c r="R119" s="732">
        <v>318.89999999999998</v>
      </c>
      <c r="S119" s="732">
        <v>209.4</v>
      </c>
      <c r="T119" s="306">
        <v>0</v>
      </c>
      <c r="U119" s="733">
        <v>318.89999999999998</v>
      </c>
      <c r="V119" s="732">
        <v>318.89999999999998</v>
      </c>
      <c r="W119" s="732">
        <v>209.4</v>
      </c>
      <c r="X119" s="327">
        <v>0</v>
      </c>
      <c r="Z119" s="91"/>
      <c r="AA119" s="91"/>
      <c r="AB119" s="91"/>
      <c r="AC119" s="91"/>
    </row>
    <row r="120" spans="1:78" ht="14.25" customHeight="1" x14ac:dyDescent="0.2">
      <c r="A120" s="799"/>
      <c r="B120" s="786"/>
      <c r="C120" s="893"/>
      <c r="D120" s="822"/>
      <c r="E120" s="927"/>
      <c r="F120" s="893"/>
      <c r="G120" s="823"/>
      <c r="H120" s="98" t="s">
        <v>22</v>
      </c>
      <c r="I120" s="308">
        <v>74.5</v>
      </c>
      <c r="J120" s="307">
        <v>74.5</v>
      </c>
      <c r="K120" s="307">
        <v>11.9</v>
      </c>
      <c r="L120" s="307"/>
      <c r="M120" s="617">
        <v>70</v>
      </c>
      <c r="N120" s="616">
        <v>70</v>
      </c>
      <c r="O120" s="616">
        <v>7.9</v>
      </c>
      <c r="P120" s="616"/>
      <c r="Q120" s="733">
        <v>70</v>
      </c>
      <c r="R120" s="701">
        <v>70</v>
      </c>
      <c r="S120" s="701">
        <v>7.9</v>
      </c>
      <c r="T120" s="307">
        <v>0</v>
      </c>
      <c r="U120" s="617">
        <v>70</v>
      </c>
      <c r="V120" s="616">
        <v>70</v>
      </c>
      <c r="W120" s="616">
        <v>7.9</v>
      </c>
      <c r="X120" s="321">
        <v>0</v>
      </c>
      <c r="Z120" s="91"/>
      <c r="AA120" s="91"/>
      <c r="AB120" s="91"/>
      <c r="AC120" s="91"/>
    </row>
    <row r="121" spans="1:78" ht="18.75" customHeight="1" thickBot="1" x14ac:dyDescent="0.25">
      <c r="A121" s="799"/>
      <c r="B121" s="786"/>
      <c r="C121" s="893"/>
      <c r="D121" s="822"/>
      <c r="E121" s="927"/>
      <c r="F121" s="893"/>
      <c r="G121" s="823"/>
      <c r="H121" s="101" t="s">
        <v>231</v>
      </c>
      <c r="I121" s="308">
        <v>11.6</v>
      </c>
      <c r="J121" s="307">
        <v>11.6</v>
      </c>
      <c r="K121" s="307">
        <v>8.9</v>
      </c>
      <c r="L121" s="307"/>
      <c r="M121" s="308"/>
      <c r="N121" s="307"/>
      <c r="O121" s="307"/>
      <c r="P121" s="307"/>
      <c r="Q121" s="308"/>
      <c r="R121" s="307"/>
      <c r="S121" s="307"/>
      <c r="T121" s="307"/>
      <c r="U121" s="308"/>
      <c r="V121" s="307"/>
      <c r="W121" s="307"/>
      <c r="X121" s="321"/>
      <c r="Z121" s="91"/>
      <c r="AA121" s="91"/>
      <c r="AB121" s="91"/>
      <c r="AC121" s="91"/>
    </row>
    <row r="122" spans="1:78" s="8" customFormat="1" ht="22.5" customHeight="1" thickBot="1" x14ac:dyDescent="0.25">
      <c r="A122" s="799"/>
      <c r="B122" s="786"/>
      <c r="C122" s="893"/>
      <c r="D122" s="822"/>
      <c r="E122" s="927"/>
      <c r="F122" s="845" t="s">
        <v>23</v>
      </c>
      <c r="G122" s="846"/>
      <c r="H122" s="847"/>
      <c r="I122" s="734">
        <f>J122+L122</f>
        <v>570.79999999999995</v>
      </c>
      <c r="J122" s="735">
        <f>SUM(J118:J121)</f>
        <v>569.9</v>
      </c>
      <c r="K122" s="735">
        <f>SUM(K118:K121)</f>
        <v>355.29999999999995</v>
      </c>
      <c r="L122" s="735">
        <f>SUM(L118:L121)</f>
        <v>0.9</v>
      </c>
      <c r="M122" s="613">
        <f>N122+P122</f>
        <v>596.79999999999995</v>
      </c>
      <c r="N122" s="614">
        <f>SUM(N118:N121)</f>
        <v>595</v>
      </c>
      <c r="O122" s="614">
        <f>SUM(O118:O121)</f>
        <v>369.29999999999995</v>
      </c>
      <c r="P122" s="614">
        <f t="shared" ref="P122" si="62">SUM(P118:P121)</f>
        <v>1.8</v>
      </c>
      <c r="Q122" s="613">
        <f>R122+T122</f>
        <v>595</v>
      </c>
      <c r="R122" s="614">
        <f>SUM(R118:R121)</f>
        <v>595</v>
      </c>
      <c r="S122" s="614">
        <f>SUM(S118:S121)</f>
        <v>369.29999999999995</v>
      </c>
      <c r="T122" s="614">
        <f t="shared" ref="T122" si="63">SUM(T118:T121)</f>
        <v>0</v>
      </c>
      <c r="U122" s="618">
        <f>V122+X122</f>
        <v>595</v>
      </c>
      <c r="V122" s="619">
        <f>SUM(V118:V121)</f>
        <v>595</v>
      </c>
      <c r="W122" s="619">
        <f>SUM(W118:W121)</f>
        <v>369.29999999999995</v>
      </c>
      <c r="X122" s="620">
        <f t="shared" ref="X122" si="64">SUM(X118:X121)</f>
        <v>0</v>
      </c>
      <c r="Y122" s="6"/>
      <c r="Z122" s="91"/>
      <c r="AA122" s="91"/>
      <c r="AB122" s="91"/>
      <c r="AC122" s="91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</row>
    <row r="123" spans="1:78" ht="18.75" customHeight="1" x14ac:dyDescent="0.2">
      <c r="A123" s="799">
        <v>1</v>
      </c>
      <c r="B123" s="786">
        <v>1</v>
      </c>
      <c r="C123" s="893">
        <v>23</v>
      </c>
      <c r="D123" s="822" t="s">
        <v>238</v>
      </c>
      <c r="E123" s="927" t="s">
        <v>83</v>
      </c>
      <c r="F123" s="892" t="s">
        <v>78</v>
      </c>
      <c r="G123" s="863" t="s">
        <v>84</v>
      </c>
      <c r="H123" s="97" t="s">
        <v>20</v>
      </c>
      <c r="I123" s="337">
        <v>173</v>
      </c>
      <c r="J123" s="336">
        <v>173</v>
      </c>
      <c r="K123" s="336">
        <v>126.9</v>
      </c>
      <c r="L123" s="316"/>
      <c r="M123" s="630">
        <v>172.8</v>
      </c>
      <c r="N123" s="629">
        <v>172.8</v>
      </c>
      <c r="O123" s="629">
        <v>127.4</v>
      </c>
      <c r="P123" s="316"/>
      <c r="Q123" s="630">
        <v>172.8</v>
      </c>
      <c r="R123" s="629">
        <v>172.8</v>
      </c>
      <c r="S123" s="629">
        <v>127.4</v>
      </c>
      <c r="T123" s="316">
        <v>0</v>
      </c>
      <c r="U123" s="630">
        <v>172.8</v>
      </c>
      <c r="V123" s="629">
        <v>172.8</v>
      </c>
      <c r="W123" s="629">
        <v>127.4</v>
      </c>
      <c r="X123" s="319">
        <v>0</v>
      </c>
      <c r="Z123" s="91"/>
      <c r="AA123" s="91"/>
      <c r="AB123" s="91"/>
      <c r="AC123" s="91"/>
    </row>
    <row r="124" spans="1:78" ht="18" customHeight="1" x14ac:dyDescent="0.2">
      <c r="A124" s="799"/>
      <c r="B124" s="786"/>
      <c r="C124" s="893"/>
      <c r="D124" s="822"/>
      <c r="E124" s="927"/>
      <c r="F124" s="893"/>
      <c r="G124" s="823"/>
      <c r="H124" s="98" t="s">
        <v>21</v>
      </c>
      <c r="I124" s="308">
        <v>352</v>
      </c>
      <c r="J124" s="306">
        <v>300.89999999999998</v>
      </c>
      <c r="K124" s="306">
        <v>199</v>
      </c>
      <c r="L124" s="307">
        <v>51.1</v>
      </c>
      <c r="M124" s="626">
        <f>N124+P124</f>
        <v>404</v>
      </c>
      <c r="N124" s="624">
        <v>399.2</v>
      </c>
      <c r="O124" s="624">
        <v>264.3</v>
      </c>
      <c r="P124" s="307">
        <v>4.8</v>
      </c>
      <c r="Q124" s="733">
        <v>399.2</v>
      </c>
      <c r="R124" s="732">
        <v>399.2</v>
      </c>
      <c r="S124" s="732">
        <v>264.3</v>
      </c>
      <c r="T124" s="307"/>
      <c r="U124" s="733">
        <v>399.2</v>
      </c>
      <c r="V124" s="732">
        <v>399.2</v>
      </c>
      <c r="W124" s="732">
        <v>264.3</v>
      </c>
      <c r="X124" s="321"/>
      <c r="Z124" s="91"/>
      <c r="AA124" s="91"/>
      <c r="AB124" s="91"/>
      <c r="AC124" s="91"/>
    </row>
    <row r="125" spans="1:78" ht="24" customHeight="1" x14ac:dyDescent="0.2">
      <c r="A125" s="799"/>
      <c r="B125" s="786"/>
      <c r="C125" s="893"/>
      <c r="D125" s="822"/>
      <c r="E125" s="927"/>
      <c r="F125" s="893"/>
      <c r="G125" s="823"/>
      <c r="H125" s="98" t="s">
        <v>22</v>
      </c>
      <c r="I125" s="308">
        <v>55.4</v>
      </c>
      <c r="J125" s="307">
        <v>55.4</v>
      </c>
      <c r="K125" s="307">
        <v>8.8000000000000007</v>
      </c>
      <c r="L125" s="307"/>
      <c r="M125" s="626">
        <v>68.400000000000006</v>
      </c>
      <c r="N125" s="625">
        <v>68.400000000000006</v>
      </c>
      <c r="O125" s="625">
        <v>8.8000000000000007</v>
      </c>
      <c r="P125" s="307"/>
      <c r="Q125" s="626">
        <v>68.400000000000006</v>
      </c>
      <c r="R125" s="625">
        <v>68.400000000000006</v>
      </c>
      <c r="S125" s="625">
        <v>8.8000000000000007</v>
      </c>
      <c r="T125" s="307">
        <v>0</v>
      </c>
      <c r="U125" s="626">
        <v>68.400000000000006</v>
      </c>
      <c r="V125" s="625">
        <v>68.400000000000006</v>
      </c>
      <c r="W125" s="625">
        <v>8.8000000000000007</v>
      </c>
      <c r="X125" s="321">
        <v>0</v>
      </c>
      <c r="Z125" s="91"/>
      <c r="AA125" s="91"/>
      <c r="AB125" s="91"/>
      <c r="AC125" s="91"/>
    </row>
    <row r="126" spans="1:78" ht="21.75" customHeight="1" thickBot="1" x14ac:dyDescent="0.25">
      <c r="A126" s="799"/>
      <c r="B126" s="786"/>
      <c r="C126" s="893"/>
      <c r="D126" s="822"/>
      <c r="E126" s="927"/>
      <c r="F126" s="893"/>
      <c r="G126" s="823"/>
      <c r="H126" s="101" t="s">
        <v>231</v>
      </c>
      <c r="I126" s="308">
        <v>12.4</v>
      </c>
      <c r="J126" s="307">
        <v>12.4</v>
      </c>
      <c r="K126" s="307">
        <v>9.4</v>
      </c>
      <c r="L126" s="307"/>
      <c r="M126" s="308"/>
      <c r="N126" s="307"/>
      <c r="O126" s="307"/>
      <c r="P126" s="307"/>
      <c r="Q126" s="308"/>
      <c r="R126" s="307"/>
      <c r="S126" s="307"/>
      <c r="T126" s="307"/>
      <c r="U126" s="308"/>
      <c r="V126" s="307"/>
      <c r="W126" s="307"/>
      <c r="X126" s="321"/>
      <c r="Z126" s="91"/>
      <c r="AA126" s="91"/>
      <c r="AB126" s="91"/>
      <c r="AC126" s="91"/>
    </row>
    <row r="127" spans="1:78" s="8" customFormat="1" ht="24.75" customHeight="1" thickBot="1" x14ac:dyDescent="0.25">
      <c r="A127" s="799"/>
      <c r="B127" s="786"/>
      <c r="C127" s="893"/>
      <c r="D127" s="822"/>
      <c r="E127" s="927"/>
      <c r="F127" s="845" t="s">
        <v>23</v>
      </c>
      <c r="G127" s="846"/>
      <c r="H127" s="847"/>
      <c r="I127" s="734">
        <f>J127+L127</f>
        <v>592.79999999999995</v>
      </c>
      <c r="J127" s="735">
        <f>SUM(J123:J126)</f>
        <v>541.69999999999993</v>
      </c>
      <c r="K127" s="735">
        <f>SUM(K123:K126)</f>
        <v>344.09999999999997</v>
      </c>
      <c r="L127" s="735">
        <f>SUM(L123:L126)</f>
        <v>51.1</v>
      </c>
      <c r="M127" s="627">
        <f>N127+P127</f>
        <v>645.19999999999993</v>
      </c>
      <c r="N127" s="628">
        <f>SUM(N123:N126)</f>
        <v>640.4</v>
      </c>
      <c r="O127" s="628">
        <f>SUM(O123:O126)</f>
        <v>400.50000000000006</v>
      </c>
      <c r="P127" s="628">
        <f t="shared" ref="P127" si="65">SUM(P123:P126)</f>
        <v>4.8</v>
      </c>
      <c r="Q127" s="627">
        <f>R127+T127</f>
        <v>640.4</v>
      </c>
      <c r="R127" s="628">
        <f>SUM(R123:R126)</f>
        <v>640.4</v>
      </c>
      <c r="S127" s="628">
        <f>SUM(S123:S126)</f>
        <v>400.50000000000006</v>
      </c>
      <c r="T127" s="628">
        <f t="shared" ref="T127" si="66">SUM(T123:T126)</f>
        <v>0</v>
      </c>
      <c r="U127" s="627">
        <f>V127+X127</f>
        <v>640.4</v>
      </c>
      <c r="V127" s="628">
        <f>SUM(V123:V126)</f>
        <v>640.4</v>
      </c>
      <c r="W127" s="628">
        <f>SUM(W123:W126)</f>
        <v>400.50000000000006</v>
      </c>
      <c r="X127" s="628">
        <f t="shared" ref="X127" si="67">SUM(X123:X126)</f>
        <v>0</v>
      </c>
      <c r="Y127" s="6"/>
      <c r="Z127" s="91"/>
      <c r="AA127" s="91"/>
      <c r="AB127" s="91"/>
      <c r="AC127" s="91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</row>
    <row r="128" spans="1:78" ht="24" customHeight="1" x14ac:dyDescent="0.2">
      <c r="A128" s="799">
        <v>1</v>
      </c>
      <c r="B128" s="786">
        <v>1</v>
      </c>
      <c r="C128" s="893">
        <v>24</v>
      </c>
      <c r="D128" s="822" t="s">
        <v>239</v>
      </c>
      <c r="E128" s="927" t="s">
        <v>85</v>
      </c>
      <c r="F128" s="892" t="s">
        <v>78</v>
      </c>
      <c r="G128" s="863" t="s">
        <v>86</v>
      </c>
      <c r="H128" s="97" t="s">
        <v>20</v>
      </c>
      <c r="I128" s="337">
        <v>58.8</v>
      </c>
      <c r="J128" s="336">
        <v>58.8</v>
      </c>
      <c r="K128" s="336">
        <v>43.3</v>
      </c>
      <c r="L128" s="316">
        <v>0</v>
      </c>
      <c r="M128" s="639">
        <v>69.5</v>
      </c>
      <c r="N128" s="638">
        <v>69.5</v>
      </c>
      <c r="O128" s="638">
        <v>51.3</v>
      </c>
      <c r="P128" s="637">
        <v>0</v>
      </c>
      <c r="Q128" s="639">
        <v>69.5</v>
      </c>
      <c r="R128" s="638">
        <v>69.5</v>
      </c>
      <c r="S128" s="638">
        <v>51.3</v>
      </c>
      <c r="T128" s="316">
        <v>0</v>
      </c>
      <c r="U128" s="639">
        <v>69.5</v>
      </c>
      <c r="V128" s="638">
        <v>69.5</v>
      </c>
      <c r="W128" s="638">
        <v>51.3</v>
      </c>
      <c r="X128" s="319">
        <v>0</v>
      </c>
      <c r="Z128" s="91"/>
      <c r="AA128" s="91"/>
      <c r="AB128" s="91"/>
      <c r="AC128" s="91"/>
    </row>
    <row r="129" spans="1:78" ht="24" customHeight="1" x14ac:dyDescent="0.2">
      <c r="A129" s="799"/>
      <c r="B129" s="786"/>
      <c r="C129" s="893"/>
      <c r="D129" s="822"/>
      <c r="E129" s="927"/>
      <c r="F129" s="893"/>
      <c r="G129" s="823"/>
      <c r="H129" s="98" t="s">
        <v>21</v>
      </c>
      <c r="I129" s="308">
        <v>129.1</v>
      </c>
      <c r="J129" s="306">
        <v>129.1</v>
      </c>
      <c r="K129" s="306">
        <v>84.3</v>
      </c>
      <c r="L129" s="306">
        <v>0</v>
      </c>
      <c r="M129" s="633">
        <v>155.9</v>
      </c>
      <c r="N129" s="631">
        <v>152.9</v>
      </c>
      <c r="O129" s="631">
        <v>100.7</v>
      </c>
      <c r="P129" s="631">
        <v>3</v>
      </c>
      <c r="Q129" s="733">
        <v>152.9</v>
      </c>
      <c r="R129" s="732">
        <v>152.9</v>
      </c>
      <c r="S129" s="732">
        <v>100.7</v>
      </c>
      <c r="T129" s="306">
        <v>0</v>
      </c>
      <c r="U129" s="733">
        <v>152.9</v>
      </c>
      <c r="V129" s="732">
        <v>152.9</v>
      </c>
      <c r="W129" s="732">
        <v>100.7</v>
      </c>
      <c r="X129" s="327">
        <v>0</v>
      </c>
      <c r="Z129" s="91"/>
      <c r="AA129" s="91"/>
      <c r="AB129" s="91"/>
      <c r="AC129" s="91"/>
    </row>
    <row r="130" spans="1:78" ht="24" customHeight="1" x14ac:dyDescent="0.2">
      <c r="A130" s="799"/>
      <c r="B130" s="786"/>
      <c r="C130" s="893"/>
      <c r="D130" s="822"/>
      <c r="E130" s="927"/>
      <c r="F130" s="893"/>
      <c r="G130" s="823"/>
      <c r="H130" s="98" t="s">
        <v>22</v>
      </c>
      <c r="I130" s="308">
        <v>20.9</v>
      </c>
      <c r="J130" s="307">
        <v>20.9</v>
      </c>
      <c r="K130" s="307">
        <v>1.7</v>
      </c>
      <c r="L130" s="307">
        <v>0</v>
      </c>
      <c r="M130" s="633">
        <v>25.9</v>
      </c>
      <c r="N130" s="632">
        <v>25.9</v>
      </c>
      <c r="O130" s="632">
        <v>2.9</v>
      </c>
      <c r="P130" s="632">
        <v>0</v>
      </c>
      <c r="Q130" s="633">
        <v>25.9</v>
      </c>
      <c r="R130" s="632">
        <v>25.9</v>
      </c>
      <c r="S130" s="632">
        <v>2.9</v>
      </c>
      <c r="T130" s="307">
        <v>0</v>
      </c>
      <c r="U130" s="633">
        <v>25.9</v>
      </c>
      <c r="V130" s="632">
        <v>25.9</v>
      </c>
      <c r="W130" s="632">
        <v>2.9</v>
      </c>
      <c r="X130" s="321">
        <v>0</v>
      </c>
      <c r="Z130" s="91"/>
      <c r="AA130" s="91"/>
      <c r="AB130" s="91"/>
      <c r="AC130" s="91"/>
    </row>
    <row r="131" spans="1:78" ht="24" customHeight="1" thickBot="1" x14ac:dyDescent="0.25">
      <c r="A131" s="799"/>
      <c r="B131" s="786"/>
      <c r="C131" s="893"/>
      <c r="D131" s="822"/>
      <c r="E131" s="927"/>
      <c r="F131" s="893"/>
      <c r="G131" s="823"/>
      <c r="H131" s="101" t="s">
        <v>231</v>
      </c>
      <c r="I131" s="308">
        <v>4.9000000000000004</v>
      </c>
      <c r="J131" s="307">
        <v>4.9000000000000004</v>
      </c>
      <c r="K131" s="307">
        <v>3.7</v>
      </c>
      <c r="L131" s="307"/>
      <c r="M131" s="308"/>
      <c r="N131" s="307"/>
      <c r="O131" s="307"/>
      <c r="P131" s="307"/>
      <c r="Q131" s="308"/>
      <c r="R131" s="307"/>
      <c r="S131" s="307"/>
      <c r="T131" s="307"/>
      <c r="U131" s="308"/>
      <c r="V131" s="307"/>
      <c r="W131" s="307"/>
      <c r="X131" s="321"/>
      <c r="Z131" s="91"/>
      <c r="AA131" s="91"/>
      <c r="AB131" s="91"/>
      <c r="AC131" s="91"/>
    </row>
    <row r="132" spans="1:78" s="8" customFormat="1" ht="24" customHeight="1" thickBot="1" x14ac:dyDescent="0.25">
      <c r="A132" s="799"/>
      <c r="B132" s="786"/>
      <c r="C132" s="893"/>
      <c r="D132" s="822"/>
      <c r="E132" s="927"/>
      <c r="F132" s="845" t="s">
        <v>23</v>
      </c>
      <c r="G132" s="846"/>
      <c r="H132" s="847"/>
      <c r="I132" s="734">
        <f>J132+L132</f>
        <v>213.7</v>
      </c>
      <c r="J132" s="735">
        <f>SUM(J128:J131)</f>
        <v>213.7</v>
      </c>
      <c r="K132" s="735">
        <f>SUM(K128:K131)</f>
        <v>132.99999999999997</v>
      </c>
      <c r="L132" s="735">
        <f>SUM(L128:L131)</f>
        <v>0</v>
      </c>
      <c r="M132" s="634">
        <f>N132+P132</f>
        <v>251.3</v>
      </c>
      <c r="N132" s="635">
        <f>SUM(N128:N131)</f>
        <v>248.3</v>
      </c>
      <c r="O132" s="635">
        <f>SUM(O128:O131)</f>
        <v>154.9</v>
      </c>
      <c r="P132" s="635">
        <f t="shared" ref="P132" si="68">SUM(P128:P131)</f>
        <v>3</v>
      </c>
      <c r="Q132" s="634">
        <f>R132+T132</f>
        <v>248.3</v>
      </c>
      <c r="R132" s="635">
        <f>SUM(R128:R131)</f>
        <v>248.3</v>
      </c>
      <c r="S132" s="635">
        <f>SUM(S128:S131)</f>
        <v>154.9</v>
      </c>
      <c r="T132" s="635">
        <f t="shared" ref="T132" si="69">SUM(T128:T131)</f>
        <v>0</v>
      </c>
      <c r="U132" s="634">
        <f>V132+X132</f>
        <v>248.3</v>
      </c>
      <c r="V132" s="635">
        <f>SUM(V128:V131)</f>
        <v>248.3</v>
      </c>
      <c r="W132" s="635">
        <f>SUM(W128:W131)</f>
        <v>154.9</v>
      </c>
      <c r="X132" s="636">
        <f t="shared" ref="X132" si="70">SUM(X128:X131)</f>
        <v>0</v>
      </c>
      <c r="Y132" s="6"/>
      <c r="Z132" s="91"/>
      <c r="AA132" s="91"/>
      <c r="AB132" s="91"/>
      <c r="AC132" s="91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</row>
    <row r="133" spans="1:78" ht="24" customHeight="1" x14ac:dyDescent="0.2">
      <c r="A133" s="799">
        <v>1</v>
      </c>
      <c r="B133" s="786">
        <v>1</v>
      </c>
      <c r="C133" s="893">
        <v>25</v>
      </c>
      <c r="D133" s="822" t="s">
        <v>240</v>
      </c>
      <c r="E133" s="927" t="s">
        <v>87</v>
      </c>
      <c r="F133" s="909" t="s">
        <v>78</v>
      </c>
      <c r="G133" s="859" t="s">
        <v>88</v>
      </c>
      <c r="H133" s="97" t="s">
        <v>20</v>
      </c>
      <c r="I133" s="337">
        <v>112.4</v>
      </c>
      <c r="J133" s="336">
        <v>112.4</v>
      </c>
      <c r="K133" s="336">
        <v>82.8</v>
      </c>
      <c r="L133" s="316"/>
      <c r="M133" s="647">
        <v>113.8</v>
      </c>
      <c r="N133" s="646">
        <v>113.8</v>
      </c>
      <c r="O133" s="646">
        <v>84</v>
      </c>
      <c r="P133" s="645"/>
      <c r="Q133" s="647">
        <v>113.8</v>
      </c>
      <c r="R133" s="646">
        <v>113.8</v>
      </c>
      <c r="S133" s="646">
        <v>84</v>
      </c>
      <c r="T133" s="316"/>
      <c r="U133" s="647">
        <v>113.8</v>
      </c>
      <c r="V133" s="646">
        <v>113.8</v>
      </c>
      <c r="W133" s="646">
        <v>84</v>
      </c>
      <c r="X133" s="319"/>
      <c r="Z133" s="91"/>
      <c r="AA133" s="91"/>
      <c r="AB133" s="91"/>
      <c r="AC133" s="91"/>
    </row>
    <row r="134" spans="1:78" ht="24" customHeight="1" x14ac:dyDescent="0.2">
      <c r="A134" s="799"/>
      <c r="B134" s="786"/>
      <c r="C134" s="893"/>
      <c r="D134" s="822"/>
      <c r="E134" s="927"/>
      <c r="F134" s="866"/>
      <c r="G134" s="803"/>
      <c r="H134" s="98" t="s">
        <v>21</v>
      </c>
      <c r="I134" s="308">
        <v>171.8</v>
      </c>
      <c r="J134" s="306">
        <v>171.8</v>
      </c>
      <c r="K134" s="306">
        <v>116.3</v>
      </c>
      <c r="L134" s="307"/>
      <c r="M134" s="642">
        <f>N134+P134</f>
        <v>242.6</v>
      </c>
      <c r="N134" s="640">
        <v>231.5</v>
      </c>
      <c r="O134" s="640">
        <v>156.69999999999999</v>
      </c>
      <c r="P134" s="641">
        <v>11.1</v>
      </c>
      <c r="Q134" s="733">
        <v>221.2</v>
      </c>
      <c r="R134" s="732">
        <v>221.2</v>
      </c>
      <c r="S134" s="732">
        <v>148.4</v>
      </c>
      <c r="T134" s="307"/>
      <c r="U134" s="733">
        <v>221.2</v>
      </c>
      <c r="V134" s="732">
        <v>221.2</v>
      </c>
      <c r="W134" s="732">
        <v>148.4</v>
      </c>
      <c r="X134" s="321"/>
      <c r="Z134" s="91"/>
      <c r="AA134" s="91"/>
      <c r="AB134" s="91"/>
      <c r="AC134" s="91"/>
    </row>
    <row r="135" spans="1:78" ht="24" customHeight="1" x14ac:dyDescent="0.2">
      <c r="A135" s="799"/>
      <c r="B135" s="786"/>
      <c r="C135" s="893"/>
      <c r="D135" s="822"/>
      <c r="E135" s="927"/>
      <c r="F135" s="866"/>
      <c r="G135" s="803"/>
      <c r="H135" s="98" t="s">
        <v>22</v>
      </c>
      <c r="I135" s="308">
        <v>38.9</v>
      </c>
      <c r="J135" s="307">
        <v>38.9</v>
      </c>
      <c r="K135" s="307">
        <v>4.5</v>
      </c>
      <c r="L135" s="307"/>
      <c r="M135" s="642">
        <v>38.1</v>
      </c>
      <c r="N135" s="641">
        <v>38.1</v>
      </c>
      <c r="O135" s="641">
        <v>4</v>
      </c>
      <c r="P135" s="641"/>
      <c r="Q135" s="642">
        <v>38.1</v>
      </c>
      <c r="R135" s="641">
        <v>38.1</v>
      </c>
      <c r="S135" s="641">
        <v>4</v>
      </c>
      <c r="T135" s="307">
        <v>0</v>
      </c>
      <c r="U135" s="642">
        <v>38.1</v>
      </c>
      <c r="V135" s="641">
        <v>38.1</v>
      </c>
      <c r="W135" s="641">
        <v>4</v>
      </c>
      <c r="X135" s="321">
        <v>0</v>
      </c>
      <c r="Z135" s="91"/>
      <c r="AA135" s="91"/>
      <c r="AB135" s="91"/>
      <c r="AC135" s="91"/>
    </row>
    <row r="136" spans="1:78" ht="24" customHeight="1" thickBot="1" x14ac:dyDescent="0.25">
      <c r="A136" s="799"/>
      <c r="B136" s="786"/>
      <c r="C136" s="893"/>
      <c r="D136" s="822"/>
      <c r="E136" s="927"/>
      <c r="F136" s="866"/>
      <c r="G136" s="803"/>
      <c r="H136" s="101" t="s">
        <v>231</v>
      </c>
      <c r="I136" s="308">
        <v>7.3</v>
      </c>
      <c r="J136" s="307">
        <v>7.3</v>
      </c>
      <c r="K136" s="307">
        <v>5.6</v>
      </c>
      <c r="L136" s="307"/>
      <c r="M136" s="308"/>
      <c r="N136" s="307"/>
      <c r="O136" s="307"/>
      <c r="P136" s="307"/>
      <c r="Q136" s="308"/>
      <c r="R136" s="307"/>
      <c r="S136" s="307"/>
      <c r="T136" s="307"/>
      <c r="U136" s="308"/>
      <c r="V136" s="307"/>
      <c r="W136" s="307"/>
      <c r="X136" s="338"/>
      <c r="Z136" s="91"/>
      <c r="AA136" s="91"/>
      <c r="AB136" s="91"/>
      <c r="AC136" s="91"/>
    </row>
    <row r="137" spans="1:78" s="8" customFormat="1" ht="24" customHeight="1" thickBot="1" x14ac:dyDescent="0.25">
      <c r="A137" s="799"/>
      <c r="B137" s="786"/>
      <c r="C137" s="893"/>
      <c r="D137" s="822"/>
      <c r="E137" s="927"/>
      <c r="F137" s="845" t="s">
        <v>23</v>
      </c>
      <c r="G137" s="846"/>
      <c r="H137" s="847"/>
      <c r="I137" s="734">
        <f>J137+L137</f>
        <v>330.40000000000003</v>
      </c>
      <c r="J137" s="735">
        <f>SUM(J133:J136)</f>
        <v>330.40000000000003</v>
      </c>
      <c r="K137" s="735">
        <f>SUM(K133:K136)</f>
        <v>209.2</v>
      </c>
      <c r="L137" s="735">
        <f>SUM(L133:L136)</f>
        <v>0</v>
      </c>
      <c r="M137" s="643">
        <f>N137+P137</f>
        <v>394.50000000000006</v>
      </c>
      <c r="N137" s="644">
        <f>SUM(N133:N136)</f>
        <v>383.40000000000003</v>
      </c>
      <c r="O137" s="644">
        <f>SUM(O133:O136)</f>
        <v>244.7</v>
      </c>
      <c r="P137" s="644">
        <f t="shared" ref="P137" si="71">SUM(P133:P136)</f>
        <v>11.1</v>
      </c>
      <c r="Q137" s="643">
        <f>R137+T137</f>
        <v>373.1</v>
      </c>
      <c r="R137" s="644">
        <f>SUM(R133:R136)</f>
        <v>373.1</v>
      </c>
      <c r="S137" s="644">
        <f>SUM(S133:S136)</f>
        <v>236.4</v>
      </c>
      <c r="T137" s="644">
        <f t="shared" ref="T137" si="72">SUM(T133:T136)</f>
        <v>0</v>
      </c>
      <c r="U137" s="643">
        <f>V137+X137</f>
        <v>373.1</v>
      </c>
      <c r="V137" s="644">
        <f>SUM(V133:V136)</f>
        <v>373.1</v>
      </c>
      <c r="W137" s="644">
        <f>SUM(W133:W136)</f>
        <v>236.4</v>
      </c>
      <c r="X137" s="644">
        <f t="shared" ref="X137" si="73">SUM(X133:X136)</f>
        <v>0</v>
      </c>
      <c r="Y137" s="6"/>
      <c r="Z137" s="91"/>
      <c r="AA137" s="91"/>
      <c r="AB137" s="91"/>
      <c r="AC137" s="91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</row>
    <row r="138" spans="1:78" ht="18" customHeight="1" x14ac:dyDescent="0.2">
      <c r="A138" s="799">
        <v>1</v>
      </c>
      <c r="B138" s="786">
        <v>1</v>
      </c>
      <c r="C138" s="893">
        <v>26</v>
      </c>
      <c r="D138" s="822" t="s">
        <v>241</v>
      </c>
      <c r="E138" s="927" t="s">
        <v>89</v>
      </c>
      <c r="F138" s="909" t="s">
        <v>78</v>
      </c>
      <c r="G138" s="859" t="s">
        <v>90</v>
      </c>
      <c r="H138" s="97" t="s">
        <v>20</v>
      </c>
      <c r="I138" s="337">
        <v>74.8</v>
      </c>
      <c r="J138" s="336">
        <v>74.8</v>
      </c>
      <c r="K138" s="336">
        <v>55</v>
      </c>
      <c r="L138" s="316"/>
      <c r="M138" s="655">
        <v>77.3</v>
      </c>
      <c r="N138" s="654">
        <v>77.3</v>
      </c>
      <c r="O138" s="654">
        <v>56.9</v>
      </c>
      <c r="P138" s="653"/>
      <c r="Q138" s="655">
        <v>77.3</v>
      </c>
      <c r="R138" s="654">
        <v>77.3</v>
      </c>
      <c r="S138" s="654">
        <v>56.9</v>
      </c>
      <c r="T138" s="316"/>
      <c r="U138" s="655">
        <v>77.3</v>
      </c>
      <c r="V138" s="654">
        <v>77.3</v>
      </c>
      <c r="W138" s="654">
        <v>56.9</v>
      </c>
      <c r="X138" s="319"/>
      <c r="Z138" s="91"/>
      <c r="AA138" s="91"/>
      <c r="AB138" s="91"/>
      <c r="AC138" s="91"/>
    </row>
    <row r="139" spans="1:78" ht="18" customHeight="1" x14ac:dyDescent="0.2">
      <c r="A139" s="799"/>
      <c r="B139" s="786"/>
      <c r="C139" s="893"/>
      <c r="D139" s="822"/>
      <c r="E139" s="927"/>
      <c r="F139" s="866"/>
      <c r="G139" s="803"/>
      <c r="H139" s="98" t="s">
        <v>21</v>
      </c>
      <c r="I139" s="308">
        <v>139.1</v>
      </c>
      <c r="J139" s="306">
        <v>139.1</v>
      </c>
      <c r="K139" s="306">
        <v>89.3</v>
      </c>
      <c r="L139" s="307"/>
      <c r="M139" s="650">
        <v>163.1</v>
      </c>
      <c r="N139" s="648">
        <v>154.80000000000001</v>
      </c>
      <c r="O139" s="648">
        <v>97.4</v>
      </c>
      <c r="P139" s="649">
        <v>8.3000000000000007</v>
      </c>
      <c r="Q139" s="733">
        <v>152.1</v>
      </c>
      <c r="R139" s="732">
        <v>152.1</v>
      </c>
      <c r="S139" s="732">
        <v>97.4</v>
      </c>
      <c r="T139" s="307"/>
      <c r="U139" s="733">
        <v>152.1</v>
      </c>
      <c r="V139" s="732">
        <v>152.1</v>
      </c>
      <c r="W139" s="732">
        <v>97.4</v>
      </c>
      <c r="X139" s="321"/>
      <c r="Z139" s="91"/>
      <c r="AA139" s="91"/>
      <c r="AB139" s="91"/>
      <c r="AC139" s="91"/>
    </row>
    <row r="140" spans="1:78" ht="18" customHeight="1" x14ac:dyDescent="0.2">
      <c r="A140" s="799"/>
      <c r="B140" s="786"/>
      <c r="C140" s="893"/>
      <c r="D140" s="822"/>
      <c r="E140" s="927"/>
      <c r="F140" s="866"/>
      <c r="G140" s="803"/>
      <c r="H140" s="98" t="s">
        <v>22</v>
      </c>
      <c r="I140" s="308">
        <v>23.8</v>
      </c>
      <c r="J140" s="307">
        <v>23.8</v>
      </c>
      <c r="K140" s="307">
        <v>2.9</v>
      </c>
      <c r="L140" s="307"/>
      <c r="M140" s="650">
        <v>27.9</v>
      </c>
      <c r="N140" s="649">
        <v>27.9</v>
      </c>
      <c r="O140" s="649">
        <v>3</v>
      </c>
      <c r="P140" s="649"/>
      <c r="Q140" s="650">
        <v>27.9</v>
      </c>
      <c r="R140" s="649">
        <v>27.9</v>
      </c>
      <c r="S140" s="649">
        <v>3</v>
      </c>
      <c r="T140" s="307"/>
      <c r="U140" s="650">
        <v>27.9</v>
      </c>
      <c r="V140" s="649">
        <v>27.9</v>
      </c>
      <c r="W140" s="649">
        <v>3</v>
      </c>
      <c r="X140" s="321"/>
      <c r="Z140" s="91"/>
      <c r="AA140" s="91"/>
      <c r="AB140" s="91"/>
      <c r="AC140" s="91"/>
    </row>
    <row r="141" spans="1:78" ht="18" customHeight="1" thickBot="1" x14ac:dyDescent="0.25">
      <c r="A141" s="799"/>
      <c r="B141" s="786"/>
      <c r="C141" s="893"/>
      <c r="D141" s="822"/>
      <c r="E141" s="927"/>
      <c r="F141" s="866"/>
      <c r="G141" s="803"/>
      <c r="H141" s="102" t="s">
        <v>231</v>
      </c>
      <c r="I141" s="308">
        <v>5.3</v>
      </c>
      <c r="J141" s="307">
        <v>5.3</v>
      </c>
      <c r="K141" s="307">
        <v>4</v>
      </c>
      <c r="L141" s="307"/>
      <c r="M141" s="308"/>
      <c r="N141" s="307"/>
      <c r="O141" s="307"/>
      <c r="P141" s="307"/>
      <c r="Q141" s="308"/>
      <c r="R141" s="307"/>
      <c r="S141" s="307"/>
      <c r="T141" s="307"/>
      <c r="U141" s="308"/>
      <c r="V141" s="307"/>
      <c r="W141" s="307"/>
      <c r="X141" s="321"/>
      <c r="Z141" s="91"/>
      <c r="AA141" s="91"/>
      <c r="AB141" s="91"/>
      <c r="AC141" s="91"/>
    </row>
    <row r="142" spans="1:78" s="8" customFormat="1" ht="18" customHeight="1" thickBot="1" x14ac:dyDescent="0.25">
      <c r="A142" s="799"/>
      <c r="B142" s="786"/>
      <c r="C142" s="893"/>
      <c r="D142" s="822"/>
      <c r="E142" s="927"/>
      <c r="F142" s="845" t="s">
        <v>23</v>
      </c>
      <c r="G142" s="846"/>
      <c r="H142" s="847"/>
      <c r="I142" s="734">
        <f>J142+L142</f>
        <v>243</v>
      </c>
      <c r="J142" s="735">
        <f>SUM(J138:J141)</f>
        <v>243</v>
      </c>
      <c r="K142" s="735">
        <f>SUM(K138:K141)</f>
        <v>151.20000000000002</v>
      </c>
      <c r="L142" s="735">
        <f>SUM(L138:L141)</f>
        <v>0</v>
      </c>
      <c r="M142" s="651">
        <f>N142+P142</f>
        <v>268.3</v>
      </c>
      <c r="N142" s="652">
        <f>SUM(N138:N141)</f>
        <v>260</v>
      </c>
      <c r="O142" s="652">
        <f>SUM(O138:O141)</f>
        <v>157.30000000000001</v>
      </c>
      <c r="P142" s="652">
        <f t="shared" ref="P142" si="74">SUM(P138:P141)</f>
        <v>8.3000000000000007</v>
      </c>
      <c r="Q142" s="651">
        <f>R142+T142</f>
        <v>257.29999999999995</v>
      </c>
      <c r="R142" s="652">
        <f>SUM(R138:R141)</f>
        <v>257.29999999999995</v>
      </c>
      <c r="S142" s="652">
        <f>SUM(S138:S141)</f>
        <v>157.30000000000001</v>
      </c>
      <c r="T142" s="652">
        <f t="shared" ref="T142" si="75">SUM(T138:T141)</f>
        <v>0</v>
      </c>
      <c r="U142" s="651">
        <f>V142+X142</f>
        <v>257.29999999999995</v>
      </c>
      <c r="V142" s="652">
        <f>SUM(V138:V141)</f>
        <v>257.29999999999995</v>
      </c>
      <c r="W142" s="652">
        <f>SUM(W138:W141)</f>
        <v>157.30000000000001</v>
      </c>
      <c r="X142" s="652">
        <f t="shared" ref="X142" si="76">SUM(X138:X141)</f>
        <v>0</v>
      </c>
      <c r="Y142" s="6"/>
      <c r="Z142" s="91"/>
      <c r="AA142" s="91"/>
      <c r="AB142" s="91"/>
      <c r="AC142" s="91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</row>
    <row r="143" spans="1:78" ht="18" customHeight="1" x14ac:dyDescent="0.2">
      <c r="A143" s="799">
        <v>1</v>
      </c>
      <c r="B143" s="786">
        <v>1</v>
      </c>
      <c r="C143" s="893">
        <v>27</v>
      </c>
      <c r="D143" s="822" t="s">
        <v>242</v>
      </c>
      <c r="E143" s="927" t="s">
        <v>91</v>
      </c>
      <c r="F143" s="909" t="s">
        <v>78</v>
      </c>
      <c r="G143" s="859" t="s">
        <v>92</v>
      </c>
      <c r="H143" s="97" t="s">
        <v>20</v>
      </c>
      <c r="I143" s="337">
        <v>164.5</v>
      </c>
      <c r="J143" s="336">
        <v>164.5</v>
      </c>
      <c r="K143" s="336">
        <v>120.7</v>
      </c>
      <c r="L143" s="316"/>
      <c r="M143" s="662">
        <v>169.8</v>
      </c>
      <c r="N143" s="661">
        <v>169.8</v>
      </c>
      <c r="O143" s="661">
        <v>125.2</v>
      </c>
      <c r="P143" s="660"/>
      <c r="Q143" s="662">
        <v>169.8</v>
      </c>
      <c r="R143" s="661">
        <v>169.8</v>
      </c>
      <c r="S143" s="661">
        <v>125.2</v>
      </c>
      <c r="T143" s="316"/>
      <c r="U143" s="662">
        <v>169.8</v>
      </c>
      <c r="V143" s="661">
        <v>169.8</v>
      </c>
      <c r="W143" s="661">
        <v>125.2</v>
      </c>
      <c r="X143" s="319"/>
      <c r="Z143" s="91"/>
      <c r="AA143" s="91"/>
      <c r="AB143" s="91"/>
      <c r="AC143" s="91"/>
    </row>
    <row r="144" spans="1:78" ht="18" customHeight="1" x14ac:dyDescent="0.2">
      <c r="A144" s="799"/>
      <c r="B144" s="786"/>
      <c r="C144" s="893"/>
      <c r="D144" s="822"/>
      <c r="E144" s="927"/>
      <c r="F144" s="866"/>
      <c r="G144" s="803"/>
      <c r="H144" s="98" t="s">
        <v>21</v>
      </c>
      <c r="I144" s="308">
        <v>335.4</v>
      </c>
      <c r="J144" s="306">
        <v>335.4</v>
      </c>
      <c r="K144" s="306">
        <v>193.7</v>
      </c>
      <c r="L144" s="306"/>
      <c r="M144" s="657">
        <v>410.3</v>
      </c>
      <c r="N144" s="656">
        <v>408.2</v>
      </c>
      <c r="O144" s="656">
        <v>240.8</v>
      </c>
      <c r="P144" s="656">
        <v>2.1</v>
      </c>
      <c r="Q144" s="733">
        <v>408.2</v>
      </c>
      <c r="R144" s="732">
        <v>408.2</v>
      </c>
      <c r="S144" s="732">
        <v>240.8</v>
      </c>
      <c r="T144" s="306"/>
      <c r="U144" s="733">
        <v>408.2</v>
      </c>
      <c r="V144" s="732">
        <v>408.2</v>
      </c>
      <c r="W144" s="732">
        <v>240.8</v>
      </c>
      <c r="X144" s="327"/>
      <c r="Z144" s="91"/>
      <c r="AA144" s="91"/>
      <c r="AB144" s="91"/>
      <c r="AC144" s="91"/>
    </row>
    <row r="145" spans="1:78" ht="18" customHeight="1" x14ac:dyDescent="0.2">
      <c r="A145" s="799"/>
      <c r="B145" s="786"/>
      <c r="C145" s="893"/>
      <c r="D145" s="822"/>
      <c r="E145" s="927"/>
      <c r="F145" s="866"/>
      <c r="G145" s="803"/>
      <c r="H145" s="98" t="s">
        <v>22</v>
      </c>
      <c r="I145" s="308">
        <v>66.3</v>
      </c>
      <c r="J145" s="306">
        <v>66.3</v>
      </c>
      <c r="K145" s="306">
        <v>8.4</v>
      </c>
      <c r="L145" s="306">
        <v>0</v>
      </c>
      <c r="M145" s="657">
        <v>74.900000000000006</v>
      </c>
      <c r="N145" s="656">
        <v>74.900000000000006</v>
      </c>
      <c r="O145" s="656">
        <v>8.9</v>
      </c>
      <c r="P145" s="656">
        <v>0</v>
      </c>
      <c r="Q145" s="657">
        <v>74.900000000000006</v>
      </c>
      <c r="R145" s="656">
        <v>74.900000000000006</v>
      </c>
      <c r="S145" s="656">
        <v>8.9</v>
      </c>
      <c r="T145" s="306"/>
      <c r="U145" s="657">
        <v>74.900000000000006</v>
      </c>
      <c r="V145" s="656">
        <v>74.900000000000006</v>
      </c>
      <c r="W145" s="656">
        <v>8.9</v>
      </c>
      <c r="X145" s="327"/>
      <c r="Z145" s="91"/>
      <c r="AA145" s="91"/>
      <c r="AB145" s="91"/>
      <c r="AC145" s="91"/>
    </row>
    <row r="146" spans="1:78" ht="18" customHeight="1" thickBot="1" x14ac:dyDescent="0.25">
      <c r="A146" s="799"/>
      <c r="B146" s="786"/>
      <c r="C146" s="893"/>
      <c r="D146" s="822"/>
      <c r="E146" s="927"/>
      <c r="F146" s="866"/>
      <c r="G146" s="803"/>
      <c r="H146" s="102" t="s">
        <v>231</v>
      </c>
      <c r="I146" s="308">
        <v>10.9</v>
      </c>
      <c r="J146" s="307">
        <v>10.9</v>
      </c>
      <c r="K146" s="307">
        <v>8.3000000000000007</v>
      </c>
      <c r="L146" s="307"/>
      <c r="M146" s="308"/>
      <c r="N146" s="307"/>
      <c r="O146" s="307"/>
      <c r="P146" s="307"/>
      <c r="Q146" s="308"/>
      <c r="R146" s="307"/>
      <c r="S146" s="307"/>
      <c r="T146" s="307"/>
      <c r="U146" s="308"/>
      <c r="V146" s="307"/>
      <c r="W146" s="307"/>
      <c r="X146" s="321"/>
      <c r="Z146" s="91"/>
      <c r="AA146" s="91"/>
      <c r="AB146" s="91"/>
      <c r="AC146" s="91"/>
    </row>
    <row r="147" spans="1:78" s="8" customFormat="1" ht="23.25" customHeight="1" thickBot="1" x14ac:dyDescent="0.25">
      <c r="A147" s="799"/>
      <c r="B147" s="786"/>
      <c r="C147" s="893"/>
      <c r="D147" s="822"/>
      <c r="E147" s="927"/>
      <c r="F147" s="845" t="s">
        <v>23</v>
      </c>
      <c r="G147" s="846"/>
      <c r="H147" s="847"/>
      <c r="I147" s="734">
        <f>J147+L147</f>
        <v>577.09999999999991</v>
      </c>
      <c r="J147" s="735">
        <f>SUM(J143:J146)</f>
        <v>577.09999999999991</v>
      </c>
      <c r="K147" s="735">
        <f>SUM(K143:K146)</f>
        <v>331.09999999999997</v>
      </c>
      <c r="L147" s="735">
        <f>SUM(L143:L146)</f>
        <v>0</v>
      </c>
      <c r="M147" s="658">
        <f>N147+P147</f>
        <v>655</v>
      </c>
      <c r="N147" s="659">
        <f>SUM(N143:N146)</f>
        <v>652.9</v>
      </c>
      <c r="O147" s="659">
        <f>SUM(O143:O146)</f>
        <v>374.9</v>
      </c>
      <c r="P147" s="659">
        <f t="shared" ref="P147" si="77">SUM(P143:P146)</f>
        <v>2.1</v>
      </c>
      <c r="Q147" s="658">
        <f>R147+T147</f>
        <v>652.9</v>
      </c>
      <c r="R147" s="659">
        <f>SUM(R143:R146)</f>
        <v>652.9</v>
      </c>
      <c r="S147" s="659">
        <f>SUM(S143:S146)</f>
        <v>374.9</v>
      </c>
      <c r="T147" s="659">
        <f t="shared" ref="T147" si="78">SUM(T143:T146)</f>
        <v>0</v>
      </c>
      <c r="U147" s="658">
        <f>V147+X147</f>
        <v>652.9</v>
      </c>
      <c r="V147" s="659">
        <f>SUM(V143:V146)</f>
        <v>652.9</v>
      </c>
      <c r="W147" s="659">
        <f>SUM(W143:W146)</f>
        <v>374.9</v>
      </c>
      <c r="X147" s="659">
        <f t="shared" ref="X147" si="79">SUM(X143:X146)</f>
        <v>0</v>
      </c>
      <c r="Y147" s="6"/>
      <c r="Z147" s="91"/>
      <c r="AA147" s="91"/>
      <c r="AB147" s="91"/>
      <c r="AC147" s="91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</row>
    <row r="148" spans="1:78" ht="18.75" customHeight="1" x14ac:dyDescent="0.2">
      <c r="A148" s="799">
        <v>1</v>
      </c>
      <c r="B148" s="786">
        <v>1</v>
      </c>
      <c r="C148" s="893">
        <v>28</v>
      </c>
      <c r="D148" s="822" t="s">
        <v>243</v>
      </c>
      <c r="E148" s="927" t="s">
        <v>93</v>
      </c>
      <c r="F148" s="909" t="s">
        <v>78</v>
      </c>
      <c r="G148" s="859" t="s">
        <v>94</v>
      </c>
      <c r="H148" s="97" t="s">
        <v>20</v>
      </c>
      <c r="I148" s="337">
        <v>90.4</v>
      </c>
      <c r="J148" s="336">
        <v>90.4</v>
      </c>
      <c r="K148" s="336">
        <v>66.599999999999994</v>
      </c>
      <c r="L148" s="316"/>
      <c r="M148" s="670">
        <v>94.8</v>
      </c>
      <c r="N148" s="669">
        <v>94.8</v>
      </c>
      <c r="O148" s="669">
        <v>70</v>
      </c>
      <c r="P148" s="668"/>
      <c r="Q148" s="670">
        <v>94.8</v>
      </c>
      <c r="R148" s="669">
        <v>94.8</v>
      </c>
      <c r="S148" s="669">
        <v>70</v>
      </c>
      <c r="T148" s="316"/>
      <c r="U148" s="670">
        <v>94.8</v>
      </c>
      <c r="V148" s="669">
        <v>94.8</v>
      </c>
      <c r="W148" s="669">
        <v>70</v>
      </c>
      <c r="X148" s="319"/>
      <c r="Z148" s="91"/>
      <c r="AA148" s="91"/>
      <c r="AB148" s="91"/>
      <c r="AC148" s="91"/>
    </row>
    <row r="149" spans="1:78" ht="18.75" customHeight="1" x14ac:dyDescent="0.2">
      <c r="A149" s="799"/>
      <c r="B149" s="786"/>
      <c r="C149" s="893"/>
      <c r="D149" s="822"/>
      <c r="E149" s="927"/>
      <c r="F149" s="866"/>
      <c r="G149" s="803"/>
      <c r="H149" s="98" t="s">
        <v>21</v>
      </c>
      <c r="I149" s="308">
        <v>187.4</v>
      </c>
      <c r="J149" s="306">
        <v>187.4</v>
      </c>
      <c r="K149" s="306">
        <v>120.5</v>
      </c>
      <c r="L149" s="307"/>
      <c r="M149" s="665">
        <f>N149+P149</f>
        <v>232.7</v>
      </c>
      <c r="N149" s="663">
        <v>231.5</v>
      </c>
      <c r="O149" s="663">
        <v>149</v>
      </c>
      <c r="P149" s="664">
        <v>1.2</v>
      </c>
      <c r="Q149" s="733">
        <v>229</v>
      </c>
      <c r="R149" s="732">
        <v>229</v>
      </c>
      <c r="S149" s="732">
        <v>149</v>
      </c>
      <c r="T149" s="307"/>
      <c r="U149" s="733">
        <v>229</v>
      </c>
      <c r="V149" s="732">
        <v>229</v>
      </c>
      <c r="W149" s="732">
        <v>149</v>
      </c>
      <c r="X149" s="321"/>
      <c r="Z149" s="91"/>
      <c r="AA149" s="91"/>
      <c r="AB149" s="91"/>
      <c r="AC149" s="91"/>
    </row>
    <row r="150" spans="1:78" s="7" customFormat="1" ht="18.75" customHeight="1" x14ac:dyDescent="0.2">
      <c r="A150" s="799"/>
      <c r="B150" s="786"/>
      <c r="C150" s="893"/>
      <c r="D150" s="822"/>
      <c r="E150" s="927"/>
      <c r="F150" s="866"/>
      <c r="G150" s="803"/>
      <c r="H150" s="98" t="s">
        <v>22</v>
      </c>
      <c r="I150" s="308">
        <v>31.5</v>
      </c>
      <c r="J150" s="307">
        <v>29.9</v>
      </c>
      <c r="K150" s="306">
        <v>4.2</v>
      </c>
      <c r="L150" s="307">
        <v>1.6</v>
      </c>
      <c r="M150" s="665">
        <v>33.4</v>
      </c>
      <c r="N150" s="664">
        <v>33.4</v>
      </c>
      <c r="O150" s="663">
        <v>4.5</v>
      </c>
      <c r="P150" s="664"/>
      <c r="Q150" s="665">
        <v>33.4</v>
      </c>
      <c r="R150" s="664">
        <v>33.4</v>
      </c>
      <c r="S150" s="663">
        <v>4.5</v>
      </c>
      <c r="T150" s="307"/>
      <c r="U150" s="665">
        <v>33.4</v>
      </c>
      <c r="V150" s="664">
        <v>33.4</v>
      </c>
      <c r="W150" s="663">
        <v>4.5</v>
      </c>
      <c r="X150" s="321"/>
      <c r="Y150" s="6"/>
      <c r="Z150" s="91"/>
      <c r="AA150" s="91"/>
      <c r="AB150" s="91"/>
      <c r="AC150" s="91"/>
    </row>
    <row r="151" spans="1:78" s="7" customFormat="1" ht="18.75" customHeight="1" thickBot="1" x14ac:dyDescent="0.25">
      <c r="A151" s="799"/>
      <c r="B151" s="786"/>
      <c r="C151" s="893"/>
      <c r="D151" s="822"/>
      <c r="E151" s="927"/>
      <c r="F151" s="866"/>
      <c r="G151" s="803"/>
      <c r="H151" s="102" t="s">
        <v>231</v>
      </c>
      <c r="I151" s="308">
        <v>6.7</v>
      </c>
      <c r="J151" s="307">
        <v>6.7</v>
      </c>
      <c r="K151" s="307">
        <v>5.0999999999999996</v>
      </c>
      <c r="L151" s="307"/>
      <c r="M151" s="308"/>
      <c r="N151" s="307"/>
      <c r="O151" s="307"/>
      <c r="P151" s="307"/>
      <c r="Q151" s="308"/>
      <c r="R151" s="307"/>
      <c r="S151" s="307"/>
      <c r="T151" s="307"/>
      <c r="U151" s="308"/>
      <c r="V151" s="307"/>
      <c r="W151" s="307"/>
      <c r="X151" s="321"/>
      <c r="Y151" s="6"/>
      <c r="Z151" s="91"/>
      <c r="AA151" s="91"/>
      <c r="AB151" s="91"/>
      <c r="AC151" s="91"/>
    </row>
    <row r="152" spans="1:78" s="8" customFormat="1" ht="18.75" customHeight="1" thickBot="1" x14ac:dyDescent="0.25">
      <c r="A152" s="799"/>
      <c r="B152" s="786"/>
      <c r="C152" s="893"/>
      <c r="D152" s="822"/>
      <c r="E152" s="927"/>
      <c r="F152" s="845" t="s">
        <v>23</v>
      </c>
      <c r="G152" s="846"/>
      <c r="H152" s="847"/>
      <c r="I152" s="734">
        <f>J152+L152</f>
        <v>316</v>
      </c>
      <c r="J152" s="735">
        <f>SUM(J148:J151)</f>
        <v>314.39999999999998</v>
      </c>
      <c r="K152" s="735">
        <f>SUM(K148:K151)</f>
        <v>196.39999999999998</v>
      </c>
      <c r="L152" s="735">
        <f>SUM(L148:L151)</f>
        <v>1.6</v>
      </c>
      <c r="M152" s="666">
        <f>N152+P152</f>
        <v>360.9</v>
      </c>
      <c r="N152" s="667">
        <f>SUM(N148:N151)</f>
        <v>359.7</v>
      </c>
      <c r="O152" s="667">
        <f>SUM(O148:O151)</f>
        <v>223.5</v>
      </c>
      <c r="P152" s="667">
        <f t="shared" ref="P152" si="80">SUM(P148:P151)</f>
        <v>1.2</v>
      </c>
      <c r="Q152" s="666">
        <f>R152+T152</f>
        <v>357.2</v>
      </c>
      <c r="R152" s="667">
        <f>SUM(R148:R151)</f>
        <v>357.2</v>
      </c>
      <c r="S152" s="667">
        <f>SUM(S148:S151)</f>
        <v>223.5</v>
      </c>
      <c r="T152" s="667">
        <f t="shared" ref="T152" si="81">SUM(T148:T151)</f>
        <v>0</v>
      </c>
      <c r="U152" s="666">
        <f>V152+X152</f>
        <v>357.2</v>
      </c>
      <c r="V152" s="667">
        <f>SUM(V148:V151)</f>
        <v>357.2</v>
      </c>
      <c r="W152" s="667">
        <f>SUM(W148:W151)</f>
        <v>223.5</v>
      </c>
      <c r="X152" s="667">
        <f t="shared" ref="X152" si="82">SUM(X148:X151)</f>
        <v>0</v>
      </c>
      <c r="Y152" s="6"/>
      <c r="Z152" s="91"/>
      <c r="AA152" s="91"/>
      <c r="AB152" s="91"/>
      <c r="AC152" s="91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</row>
    <row r="153" spans="1:78" s="7" customFormat="1" ht="18" customHeight="1" x14ac:dyDescent="0.2">
      <c r="A153" s="799">
        <v>1</v>
      </c>
      <c r="B153" s="786">
        <v>1</v>
      </c>
      <c r="C153" s="893">
        <v>29</v>
      </c>
      <c r="D153" s="822" t="s">
        <v>264</v>
      </c>
      <c r="E153" s="927" t="s">
        <v>95</v>
      </c>
      <c r="F153" s="909" t="s">
        <v>78</v>
      </c>
      <c r="G153" s="859" t="s">
        <v>96</v>
      </c>
      <c r="H153" s="97" t="s">
        <v>20</v>
      </c>
      <c r="I153" s="337">
        <v>39.6</v>
      </c>
      <c r="J153" s="336">
        <v>39.6</v>
      </c>
      <c r="K153" s="336">
        <v>29.2</v>
      </c>
      <c r="L153" s="316"/>
      <c r="M153" s="675">
        <f>N153</f>
        <v>62.7</v>
      </c>
      <c r="N153" s="674">
        <v>62.7</v>
      </c>
      <c r="O153" s="674">
        <v>46.9</v>
      </c>
      <c r="P153" s="316"/>
      <c r="Q153" s="679">
        <v>50.4</v>
      </c>
      <c r="R153" s="678">
        <v>50.4</v>
      </c>
      <c r="S153" s="678">
        <v>37.4</v>
      </c>
      <c r="T153" s="316"/>
      <c r="U153" s="683">
        <v>50.4</v>
      </c>
      <c r="V153" s="682">
        <v>50.4</v>
      </c>
      <c r="W153" s="682">
        <v>37.4</v>
      </c>
      <c r="X153" s="319"/>
      <c r="Y153" s="6"/>
      <c r="Z153" s="91"/>
      <c r="AA153" s="91"/>
      <c r="AB153" s="91"/>
      <c r="AC153" s="91"/>
    </row>
    <row r="154" spans="1:78" s="7" customFormat="1" ht="30.75" customHeight="1" x14ac:dyDescent="0.2">
      <c r="A154" s="799"/>
      <c r="B154" s="786"/>
      <c r="C154" s="893"/>
      <c r="D154" s="822"/>
      <c r="E154" s="927"/>
      <c r="F154" s="866"/>
      <c r="G154" s="803"/>
      <c r="H154" s="98" t="s">
        <v>21</v>
      </c>
      <c r="I154" s="308">
        <v>95.2</v>
      </c>
      <c r="J154" s="306">
        <v>95.2</v>
      </c>
      <c r="K154" s="306">
        <v>54.7</v>
      </c>
      <c r="L154" s="306"/>
      <c r="M154" s="673">
        <f>N154+P154</f>
        <v>120.4</v>
      </c>
      <c r="N154" s="671">
        <v>120.4</v>
      </c>
      <c r="O154" s="671">
        <v>70.900000000000006</v>
      </c>
      <c r="P154" s="306"/>
      <c r="Q154" s="733">
        <v>118.4</v>
      </c>
      <c r="R154" s="732">
        <v>118.4</v>
      </c>
      <c r="S154" s="732">
        <v>70.900000000000006</v>
      </c>
      <c r="T154" s="306"/>
      <c r="U154" s="733">
        <v>118.4</v>
      </c>
      <c r="V154" s="732">
        <v>118.4</v>
      </c>
      <c r="W154" s="732">
        <v>70.900000000000006</v>
      </c>
      <c r="X154" s="327"/>
      <c r="Y154" s="6"/>
      <c r="Z154" s="91"/>
      <c r="AA154" s="91"/>
      <c r="AB154" s="91"/>
      <c r="AC154" s="91"/>
    </row>
    <row r="155" spans="1:78" s="7" customFormat="1" ht="18" customHeight="1" x14ac:dyDescent="0.2">
      <c r="A155" s="799"/>
      <c r="B155" s="786"/>
      <c r="C155" s="893"/>
      <c r="D155" s="822"/>
      <c r="E155" s="927"/>
      <c r="F155" s="866"/>
      <c r="G155" s="803"/>
      <c r="H155" s="98" t="s">
        <v>22</v>
      </c>
      <c r="I155" s="308">
        <v>18.899999999999999</v>
      </c>
      <c r="J155" s="307">
        <v>18.899999999999999</v>
      </c>
      <c r="K155" s="307">
        <v>1.8</v>
      </c>
      <c r="L155" s="307"/>
      <c r="M155" s="673">
        <v>17.600000000000001</v>
      </c>
      <c r="N155" s="672">
        <v>17.600000000000001</v>
      </c>
      <c r="O155" s="672">
        <v>1.4</v>
      </c>
      <c r="P155" s="307"/>
      <c r="Q155" s="677">
        <v>17.600000000000001</v>
      </c>
      <c r="R155" s="676">
        <v>17.600000000000001</v>
      </c>
      <c r="S155" s="676">
        <v>1.4</v>
      </c>
      <c r="T155" s="307"/>
      <c r="U155" s="681">
        <v>17.600000000000001</v>
      </c>
      <c r="V155" s="680">
        <v>17.600000000000001</v>
      </c>
      <c r="W155" s="680">
        <v>1.4</v>
      </c>
      <c r="X155" s="321"/>
      <c r="Y155" s="6"/>
      <c r="Z155" s="91"/>
      <c r="AA155" s="91"/>
      <c r="AB155" s="91"/>
      <c r="AC155" s="91"/>
    </row>
    <row r="156" spans="1:78" s="7" customFormat="1" ht="23.25" customHeight="1" thickBot="1" x14ac:dyDescent="0.25">
      <c r="A156" s="799"/>
      <c r="B156" s="786"/>
      <c r="C156" s="893"/>
      <c r="D156" s="822"/>
      <c r="E156" s="927"/>
      <c r="F156" s="866"/>
      <c r="G156" s="803"/>
      <c r="H156" s="101" t="s">
        <v>231</v>
      </c>
      <c r="I156" s="308">
        <v>3.4</v>
      </c>
      <c r="J156" s="307">
        <v>3.4</v>
      </c>
      <c r="K156" s="307">
        <v>2.6</v>
      </c>
      <c r="L156" s="307"/>
      <c r="M156" s="308"/>
      <c r="N156" s="307"/>
      <c r="O156" s="307"/>
      <c r="P156" s="307"/>
      <c r="Q156" s="308"/>
      <c r="R156" s="307"/>
      <c r="S156" s="307"/>
      <c r="T156" s="307"/>
      <c r="U156" s="308"/>
      <c r="V156" s="307"/>
      <c r="W156" s="307"/>
      <c r="X156" s="321"/>
      <c r="Y156" s="6"/>
      <c r="Z156" s="91"/>
      <c r="AA156" s="91"/>
      <c r="AB156" s="91"/>
      <c r="AC156" s="91"/>
    </row>
    <row r="157" spans="1:78" s="8" customFormat="1" ht="26.25" customHeight="1" thickBot="1" x14ac:dyDescent="0.25">
      <c r="A157" s="799"/>
      <c r="B157" s="786"/>
      <c r="C157" s="893"/>
      <c r="D157" s="822"/>
      <c r="E157" s="927"/>
      <c r="F157" s="845" t="s">
        <v>23</v>
      </c>
      <c r="G157" s="846"/>
      <c r="H157" s="847"/>
      <c r="I157" s="734">
        <f>J157+L157</f>
        <v>157.10000000000002</v>
      </c>
      <c r="J157" s="735">
        <f>SUM(J153:J156)</f>
        <v>157.10000000000002</v>
      </c>
      <c r="K157" s="735">
        <f>SUM(K153:K156)</f>
        <v>88.3</v>
      </c>
      <c r="L157" s="735">
        <f>SUM(L153:L156)</f>
        <v>0</v>
      </c>
      <c r="M157" s="666">
        <f>N157+P157</f>
        <v>200.70000000000002</v>
      </c>
      <c r="N157" s="667">
        <f>SUM(N153:N156)</f>
        <v>200.70000000000002</v>
      </c>
      <c r="O157" s="667">
        <f>SUM(O153:O156)</f>
        <v>119.20000000000002</v>
      </c>
      <c r="P157" s="667">
        <f t="shared" ref="P157" si="83">SUM(P153:P156)</f>
        <v>0</v>
      </c>
      <c r="Q157" s="666">
        <f>R157+T157</f>
        <v>186.4</v>
      </c>
      <c r="R157" s="667">
        <f>SUM(R153:R156)</f>
        <v>186.4</v>
      </c>
      <c r="S157" s="667">
        <f>SUM(S153:S156)</f>
        <v>109.70000000000002</v>
      </c>
      <c r="T157" s="667">
        <f t="shared" ref="T157" si="84">SUM(T153:T156)</f>
        <v>0</v>
      </c>
      <c r="U157" s="666">
        <f>V157+X157</f>
        <v>186.4</v>
      </c>
      <c r="V157" s="667">
        <f>SUM(V153:V156)</f>
        <v>186.4</v>
      </c>
      <c r="W157" s="667">
        <f>SUM(W153:W156)</f>
        <v>109.70000000000002</v>
      </c>
      <c r="X157" s="667">
        <f t="shared" ref="X157" si="85">SUM(X153:X156)</f>
        <v>0</v>
      </c>
      <c r="Y157" s="6"/>
      <c r="Z157" s="91"/>
      <c r="AA157" s="91"/>
      <c r="AB157" s="91"/>
      <c r="AC157" s="91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</row>
    <row r="158" spans="1:78" s="7" customFormat="1" ht="18" customHeight="1" x14ac:dyDescent="0.2">
      <c r="A158" s="799">
        <v>1</v>
      </c>
      <c r="B158" s="786">
        <v>1</v>
      </c>
      <c r="C158" s="893">
        <v>30</v>
      </c>
      <c r="D158" s="822" t="s">
        <v>97</v>
      </c>
      <c r="E158" s="927" t="s">
        <v>98</v>
      </c>
      <c r="F158" s="909" t="s">
        <v>75</v>
      </c>
      <c r="G158" s="859" t="s">
        <v>99</v>
      </c>
      <c r="H158" s="97" t="s">
        <v>20</v>
      </c>
      <c r="I158" s="337">
        <v>185.7</v>
      </c>
      <c r="J158" s="336">
        <v>171.3</v>
      </c>
      <c r="K158" s="336">
        <v>124.9</v>
      </c>
      <c r="L158" s="316">
        <v>14.4</v>
      </c>
      <c r="M158" s="688">
        <v>222.8</v>
      </c>
      <c r="N158" s="687">
        <v>222.8</v>
      </c>
      <c r="O158" s="687">
        <v>165.5</v>
      </c>
      <c r="P158" s="316"/>
      <c r="Q158" s="692">
        <v>222.8</v>
      </c>
      <c r="R158" s="691">
        <v>222.8</v>
      </c>
      <c r="S158" s="691">
        <v>165.5</v>
      </c>
      <c r="T158" s="316"/>
      <c r="U158" s="692">
        <v>222.8</v>
      </c>
      <c r="V158" s="691">
        <v>222.8</v>
      </c>
      <c r="W158" s="691">
        <v>165.5</v>
      </c>
      <c r="X158" s="319"/>
      <c r="Y158" s="6"/>
      <c r="Z158" s="91"/>
      <c r="AA158" s="91"/>
      <c r="AB158" s="91"/>
      <c r="AC158" s="91"/>
    </row>
    <row r="159" spans="1:78" s="7" customFormat="1" ht="26.25" customHeight="1" x14ac:dyDescent="0.2">
      <c r="A159" s="799"/>
      <c r="B159" s="786"/>
      <c r="C159" s="893"/>
      <c r="D159" s="822"/>
      <c r="E159" s="927"/>
      <c r="F159" s="866"/>
      <c r="G159" s="803"/>
      <c r="H159" s="98" t="s">
        <v>21</v>
      </c>
      <c r="I159" s="308">
        <v>216.2</v>
      </c>
      <c r="J159" s="306">
        <v>195.8</v>
      </c>
      <c r="K159" s="306">
        <v>91.9</v>
      </c>
      <c r="L159" s="307">
        <v>20.399999999999999</v>
      </c>
      <c r="M159" s="686">
        <v>374.6</v>
      </c>
      <c r="N159" s="684">
        <v>374.6</v>
      </c>
      <c r="O159" s="684">
        <v>191.4</v>
      </c>
      <c r="P159" s="307"/>
      <c r="Q159" s="733">
        <v>369.6</v>
      </c>
      <c r="R159" s="732">
        <v>369.6</v>
      </c>
      <c r="S159" s="732">
        <v>191.4</v>
      </c>
      <c r="T159" s="307"/>
      <c r="U159" s="733">
        <v>369.6</v>
      </c>
      <c r="V159" s="732">
        <v>369.6</v>
      </c>
      <c r="W159" s="732">
        <v>191.4</v>
      </c>
      <c r="X159" s="321"/>
      <c r="Y159" s="6"/>
      <c r="Z159" s="91"/>
      <c r="AA159" s="91"/>
      <c r="AB159" s="91"/>
      <c r="AC159" s="91"/>
    </row>
    <row r="160" spans="1:78" s="7" customFormat="1" ht="20.25" customHeight="1" x14ac:dyDescent="0.2">
      <c r="A160" s="799"/>
      <c r="B160" s="786"/>
      <c r="C160" s="893"/>
      <c r="D160" s="822"/>
      <c r="E160" s="927"/>
      <c r="F160" s="866"/>
      <c r="G160" s="803"/>
      <c r="H160" s="98" t="s">
        <v>22</v>
      </c>
      <c r="I160" s="308">
        <v>20.7</v>
      </c>
      <c r="J160" s="307">
        <v>20.7</v>
      </c>
      <c r="K160" s="307">
        <v>1.7</v>
      </c>
      <c r="L160" s="307"/>
      <c r="M160" s="686">
        <f>N160</f>
        <v>59.9</v>
      </c>
      <c r="N160" s="685">
        <v>59.9</v>
      </c>
      <c r="O160" s="685">
        <v>5.6</v>
      </c>
      <c r="P160" s="307"/>
      <c r="Q160" s="690">
        <v>47.5</v>
      </c>
      <c r="R160" s="689">
        <v>47.5</v>
      </c>
      <c r="S160" s="689">
        <v>5.0999999999999996</v>
      </c>
      <c r="T160" s="307"/>
      <c r="U160" s="690">
        <v>47.5</v>
      </c>
      <c r="V160" s="689">
        <v>47.5</v>
      </c>
      <c r="W160" s="689">
        <v>5.0999999999999996</v>
      </c>
      <c r="X160" s="321"/>
      <c r="Y160" s="6"/>
      <c r="Z160" s="91"/>
      <c r="AA160" s="91"/>
      <c r="AB160" s="91"/>
      <c r="AC160" s="91"/>
    </row>
    <row r="161" spans="1:78" s="7" customFormat="1" ht="13.5" customHeight="1" thickBot="1" x14ac:dyDescent="0.25">
      <c r="A161" s="799"/>
      <c r="B161" s="786"/>
      <c r="C161" s="893"/>
      <c r="D161" s="822"/>
      <c r="E161" s="927"/>
      <c r="F161" s="866"/>
      <c r="G161" s="803"/>
      <c r="H161" s="101" t="s">
        <v>231</v>
      </c>
      <c r="I161" s="308">
        <v>7.5</v>
      </c>
      <c r="J161" s="307">
        <v>7.5</v>
      </c>
      <c r="K161" s="307">
        <v>5.8</v>
      </c>
      <c r="L161" s="307"/>
      <c r="M161" s="308"/>
      <c r="N161" s="307"/>
      <c r="O161" s="307"/>
      <c r="P161" s="307"/>
      <c r="Q161" s="308"/>
      <c r="R161" s="307"/>
      <c r="S161" s="307"/>
      <c r="T161" s="307"/>
      <c r="U161" s="308"/>
      <c r="V161" s="307"/>
      <c r="W161" s="307"/>
      <c r="X161" s="321"/>
      <c r="Y161" s="6"/>
      <c r="Z161" s="91"/>
      <c r="AA161" s="91"/>
      <c r="AB161" s="91"/>
      <c r="AC161" s="91"/>
    </row>
    <row r="162" spans="1:78" s="8" customFormat="1" ht="20.25" customHeight="1" thickBot="1" x14ac:dyDescent="0.25">
      <c r="A162" s="799"/>
      <c r="B162" s="786"/>
      <c r="C162" s="893"/>
      <c r="D162" s="822"/>
      <c r="E162" s="927"/>
      <c r="F162" s="845" t="s">
        <v>23</v>
      </c>
      <c r="G162" s="846"/>
      <c r="H162" s="847"/>
      <c r="I162" s="734">
        <f>J162+L162</f>
        <v>430.1</v>
      </c>
      <c r="J162" s="735">
        <f>SUM(J158:J161)</f>
        <v>395.3</v>
      </c>
      <c r="K162" s="735">
        <f>SUM(K158:K161)</f>
        <v>224.3</v>
      </c>
      <c r="L162" s="735">
        <f>SUM(L158:L161)</f>
        <v>34.799999999999997</v>
      </c>
      <c r="M162" s="666">
        <f>N162+P162</f>
        <v>657.30000000000007</v>
      </c>
      <c r="N162" s="667">
        <f>SUM(N158:N161)</f>
        <v>657.30000000000007</v>
      </c>
      <c r="O162" s="667">
        <f>SUM(O158:O161)</f>
        <v>362.5</v>
      </c>
      <c r="P162" s="667">
        <f t="shared" ref="P162" si="86">SUM(P158:P161)</f>
        <v>0</v>
      </c>
      <c r="Q162" s="666">
        <f>R162+T162</f>
        <v>639.90000000000009</v>
      </c>
      <c r="R162" s="667">
        <f>SUM(R158:R161)</f>
        <v>639.90000000000009</v>
      </c>
      <c r="S162" s="667">
        <f>SUM(S158:S161)</f>
        <v>362</v>
      </c>
      <c r="T162" s="667">
        <f t="shared" ref="T162" si="87">SUM(T158:T161)</f>
        <v>0</v>
      </c>
      <c r="U162" s="666">
        <f>V162+X162</f>
        <v>639.90000000000009</v>
      </c>
      <c r="V162" s="667">
        <f>SUM(V158:V161)</f>
        <v>639.90000000000009</v>
      </c>
      <c r="W162" s="667">
        <f>SUM(W158:W161)</f>
        <v>362</v>
      </c>
      <c r="X162" s="667">
        <f t="shared" ref="X162" si="88">SUM(X158:X161)</f>
        <v>0</v>
      </c>
      <c r="Y162" s="6"/>
      <c r="Z162" s="91"/>
      <c r="AA162" s="91"/>
      <c r="AB162" s="91"/>
      <c r="AC162" s="91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</row>
    <row r="163" spans="1:78" ht="43.5" customHeight="1" thickBot="1" x14ac:dyDescent="0.25">
      <c r="A163" s="799">
        <v>1</v>
      </c>
      <c r="B163" s="786">
        <v>1</v>
      </c>
      <c r="C163" s="893">
        <v>31</v>
      </c>
      <c r="D163" s="822" t="s">
        <v>225</v>
      </c>
      <c r="E163" s="1020">
        <v>6</v>
      </c>
      <c r="F163" s="158" t="s">
        <v>78</v>
      </c>
      <c r="G163" s="159" t="s">
        <v>100</v>
      </c>
      <c r="H163" s="97" t="s">
        <v>21</v>
      </c>
      <c r="I163" s="337">
        <v>149.69999999999999</v>
      </c>
      <c r="J163" s="312">
        <v>149.69999999999999</v>
      </c>
      <c r="K163" s="312">
        <v>0</v>
      </c>
      <c r="L163" s="320">
        <v>0</v>
      </c>
      <c r="M163" s="337">
        <f>N163</f>
        <v>164.1</v>
      </c>
      <c r="N163" s="312">
        <v>164.1</v>
      </c>
      <c r="O163" s="312">
        <v>0</v>
      </c>
      <c r="P163" s="320">
        <v>0</v>
      </c>
      <c r="Q163" s="337">
        <v>180</v>
      </c>
      <c r="R163" s="312">
        <v>180</v>
      </c>
      <c r="S163" s="312">
        <v>0</v>
      </c>
      <c r="T163" s="320">
        <v>0</v>
      </c>
      <c r="U163" s="337">
        <v>190</v>
      </c>
      <c r="V163" s="312">
        <v>190</v>
      </c>
      <c r="W163" s="312">
        <v>0</v>
      </c>
      <c r="X163" s="320">
        <v>0</v>
      </c>
      <c r="Z163" s="91"/>
      <c r="AA163" s="91"/>
      <c r="AB163" s="91"/>
      <c r="AC163" s="91"/>
    </row>
    <row r="164" spans="1:78" s="8" customFormat="1" ht="36.75" customHeight="1" thickBot="1" x14ac:dyDescent="0.25">
      <c r="A164" s="799"/>
      <c r="B164" s="786"/>
      <c r="C164" s="893"/>
      <c r="D164" s="822"/>
      <c r="E164" s="1020"/>
      <c r="F164" s="845" t="s">
        <v>23</v>
      </c>
      <c r="G164" s="846"/>
      <c r="H164" s="847"/>
      <c r="I164" s="313">
        <v>149.69999999999999</v>
      </c>
      <c r="J164" s="314">
        <v>149.69999999999999</v>
      </c>
      <c r="K164" s="314">
        <v>0</v>
      </c>
      <c r="L164" s="315">
        <v>0</v>
      </c>
      <c r="M164" s="313">
        <f>M163</f>
        <v>164.1</v>
      </c>
      <c r="N164" s="314">
        <f>N163</f>
        <v>164.1</v>
      </c>
      <c r="O164" s="314">
        <v>0</v>
      </c>
      <c r="P164" s="315">
        <v>0</v>
      </c>
      <c r="Q164" s="313">
        <v>180</v>
      </c>
      <c r="R164" s="314">
        <v>180</v>
      </c>
      <c r="S164" s="314">
        <v>0</v>
      </c>
      <c r="T164" s="315">
        <v>0</v>
      </c>
      <c r="U164" s="313">
        <v>190</v>
      </c>
      <c r="V164" s="314">
        <v>190</v>
      </c>
      <c r="W164" s="314">
        <v>0</v>
      </c>
      <c r="X164" s="315">
        <v>0</v>
      </c>
      <c r="Y164" s="6"/>
      <c r="Z164" s="91"/>
      <c r="AA164" s="91"/>
      <c r="AB164" s="91"/>
      <c r="AC164" s="91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</row>
    <row r="165" spans="1:78" s="7" customFormat="1" ht="24" customHeight="1" x14ac:dyDescent="0.2">
      <c r="A165" s="799">
        <v>1</v>
      </c>
      <c r="B165" s="786">
        <v>1</v>
      </c>
      <c r="C165" s="925">
        <v>32</v>
      </c>
      <c r="D165" s="804" t="s">
        <v>101</v>
      </c>
      <c r="E165" s="1017">
        <v>6</v>
      </c>
      <c r="F165" s="918" t="s">
        <v>102</v>
      </c>
      <c r="G165" s="814" t="s">
        <v>103</v>
      </c>
      <c r="H165" s="177" t="s">
        <v>20</v>
      </c>
      <c r="I165" s="337"/>
      <c r="J165" s="336"/>
      <c r="K165" s="336"/>
      <c r="L165" s="319"/>
      <c r="M165" s="337">
        <f>N165</f>
        <v>21</v>
      </c>
      <c r="N165" s="336">
        <v>21</v>
      </c>
      <c r="O165" s="336"/>
      <c r="P165" s="319"/>
      <c r="Q165" s="337">
        <v>140</v>
      </c>
      <c r="R165" s="336">
        <v>140</v>
      </c>
      <c r="S165" s="336"/>
      <c r="T165" s="319">
        <v>0</v>
      </c>
      <c r="U165" s="337">
        <v>140</v>
      </c>
      <c r="V165" s="336">
        <v>140</v>
      </c>
      <c r="W165" s="336">
        <v>0</v>
      </c>
      <c r="X165" s="319">
        <v>0</v>
      </c>
      <c r="Y165" s="6"/>
      <c r="Z165" s="91"/>
      <c r="AA165" s="91"/>
      <c r="AB165" s="91"/>
      <c r="AC165" s="91"/>
    </row>
    <row r="166" spans="1:78" s="7" customFormat="1" ht="24" hidden="1" customHeight="1" x14ac:dyDescent="0.2">
      <c r="A166" s="799"/>
      <c r="B166" s="786"/>
      <c r="C166" s="925"/>
      <c r="D166" s="805"/>
      <c r="E166" s="1017"/>
      <c r="F166" s="919"/>
      <c r="G166" s="815"/>
      <c r="H166" s="177" t="s">
        <v>21</v>
      </c>
      <c r="I166" s="311">
        <v>0</v>
      </c>
      <c r="J166" s="322"/>
      <c r="K166" s="322">
        <v>0</v>
      </c>
      <c r="L166" s="320">
        <v>0</v>
      </c>
      <c r="M166" s="311">
        <v>0</v>
      </c>
      <c r="N166" s="322"/>
      <c r="O166" s="322">
        <v>0</v>
      </c>
      <c r="P166" s="320">
        <v>0</v>
      </c>
      <c r="Q166" s="311">
        <v>0</v>
      </c>
      <c r="R166" s="322"/>
      <c r="S166" s="322">
        <v>0</v>
      </c>
      <c r="T166" s="320">
        <v>0</v>
      </c>
      <c r="U166" s="311">
        <v>0</v>
      </c>
      <c r="V166" s="322"/>
      <c r="W166" s="322">
        <v>0</v>
      </c>
      <c r="X166" s="320">
        <v>0</v>
      </c>
      <c r="Y166" s="6"/>
      <c r="Z166" s="91"/>
      <c r="AA166" s="91"/>
      <c r="AB166" s="91"/>
      <c r="AC166" s="91"/>
    </row>
    <row r="167" spans="1:78" s="305" customFormat="1" ht="24" customHeight="1" x14ac:dyDescent="0.2">
      <c r="A167" s="799"/>
      <c r="B167" s="786"/>
      <c r="C167" s="925"/>
      <c r="D167" s="805"/>
      <c r="E167" s="1017"/>
      <c r="F167" s="919"/>
      <c r="G167" s="815"/>
      <c r="H167" s="778" t="s">
        <v>232</v>
      </c>
      <c r="I167" s="139"/>
      <c r="J167" s="407"/>
      <c r="K167" s="407"/>
      <c r="L167" s="712"/>
      <c r="M167" s="139">
        <v>32.9</v>
      </c>
      <c r="N167" s="407">
        <v>32.9</v>
      </c>
      <c r="O167" s="407"/>
      <c r="P167" s="712"/>
      <c r="Q167" s="139"/>
      <c r="R167" s="407"/>
      <c r="S167" s="407"/>
      <c r="T167" s="712"/>
      <c r="U167" s="139"/>
      <c r="V167" s="407"/>
      <c r="W167" s="407"/>
      <c r="X167" s="712"/>
      <c r="Y167" s="304"/>
      <c r="Z167" s="331"/>
      <c r="AA167" s="331"/>
      <c r="AB167" s="331"/>
      <c r="AC167" s="331"/>
    </row>
    <row r="168" spans="1:78" s="7" customFormat="1" ht="24" customHeight="1" thickBot="1" x14ac:dyDescent="0.25">
      <c r="A168" s="799"/>
      <c r="B168" s="786"/>
      <c r="C168" s="925"/>
      <c r="D168" s="805"/>
      <c r="E168" s="1017"/>
      <c r="F168" s="920"/>
      <c r="G168" s="921"/>
      <c r="H168" s="178" t="s">
        <v>231</v>
      </c>
      <c r="I168" s="335">
        <v>56.6</v>
      </c>
      <c r="J168" s="330">
        <v>56.6</v>
      </c>
      <c r="K168" s="330"/>
      <c r="L168" s="333"/>
      <c r="M168" s="335"/>
      <c r="N168" s="330"/>
      <c r="O168" s="330"/>
      <c r="P168" s="333"/>
      <c r="Q168" s="335"/>
      <c r="R168" s="330"/>
      <c r="S168" s="330"/>
      <c r="T168" s="333"/>
      <c r="U168" s="335"/>
      <c r="V168" s="330"/>
      <c r="W168" s="330"/>
      <c r="X168" s="333"/>
      <c r="Y168" s="6"/>
      <c r="Z168" s="91"/>
      <c r="AA168" s="91"/>
      <c r="AB168" s="91"/>
      <c r="AC168" s="91"/>
    </row>
    <row r="169" spans="1:78" s="8" customFormat="1" ht="24" customHeight="1" thickBot="1" x14ac:dyDescent="0.25">
      <c r="A169" s="799"/>
      <c r="B169" s="786"/>
      <c r="C169" s="925"/>
      <c r="D169" s="805"/>
      <c r="E169" s="1017"/>
      <c r="F169" s="819" t="s">
        <v>23</v>
      </c>
      <c r="G169" s="820"/>
      <c r="H169" s="821"/>
      <c r="I169" s="313">
        <v>56.6</v>
      </c>
      <c r="J169" s="314">
        <v>56.6</v>
      </c>
      <c r="K169" s="314">
        <v>0</v>
      </c>
      <c r="L169" s="315">
        <v>0</v>
      </c>
      <c r="M169" s="313">
        <f>N169+P169</f>
        <v>53.9</v>
      </c>
      <c r="N169" s="314">
        <f>SUM(N165:N168)</f>
        <v>53.9</v>
      </c>
      <c r="O169" s="735">
        <f>SUM(O165:O168)</f>
        <v>0</v>
      </c>
      <c r="P169" s="735">
        <f>SUM(P165:P168)</f>
        <v>0</v>
      </c>
      <c r="Q169" s="734">
        <f>R169+T169</f>
        <v>140</v>
      </c>
      <c r="R169" s="735">
        <f>SUM(R165:R168)</f>
        <v>140</v>
      </c>
      <c r="S169" s="735">
        <f>SUM(S165:S168)</f>
        <v>0</v>
      </c>
      <c r="T169" s="735">
        <f>SUM(T165:T168)</f>
        <v>0</v>
      </c>
      <c r="U169" s="734">
        <f>V169+X169</f>
        <v>140</v>
      </c>
      <c r="V169" s="735">
        <f>SUM(V165:V168)</f>
        <v>140</v>
      </c>
      <c r="W169" s="735">
        <f>SUM(W165:W168)</f>
        <v>0</v>
      </c>
      <c r="X169" s="708">
        <f>SUM(X165:X168)</f>
        <v>0</v>
      </c>
      <c r="Y169" s="6"/>
      <c r="Z169" s="91"/>
      <c r="AA169" s="91"/>
      <c r="AB169" s="91"/>
      <c r="AC169" s="91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</row>
    <row r="170" spans="1:78" s="7" customFormat="1" ht="49.5" customHeight="1" thickBot="1" x14ac:dyDescent="0.25">
      <c r="A170" s="800">
        <v>1</v>
      </c>
      <c r="B170" s="1018">
        <v>1</v>
      </c>
      <c r="C170" s="893">
        <v>33</v>
      </c>
      <c r="D170" s="804" t="s">
        <v>104</v>
      </c>
      <c r="E170" s="888">
        <v>15</v>
      </c>
      <c r="F170" s="158" t="s">
        <v>102</v>
      </c>
      <c r="G170" s="159" t="s">
        <v>105</v>
      </c>
      <c r="H170" s="104" t="s">
        <v>21</v>
      </c>
      <c r="I170" s="337"/>
      <c r="J170" s="312">
        <v>0</v>
      </c>
      <c r="K170" s="312">
        <v>0</v>
      </c>
      <c r="L170" s="320"/>
      <c r="M170" s="337"/>
      <c r="N170" s="312"/>
      <c r="O170" s="312">
        <v>0</v>
      </c>
      <c r="P170" s="320">
        <v>0</v>
      </c>
      <c r="Q170" s="337">
        <v>35.6</v>
      </c>
      <c r="R170" s="312">
        <v>35.6</v>
      </c>
      <c r="S170" s="312">
        <v>0</v>
      </c>
      <c r="T170" s="320">
        <v>0</v>
      </c>
      <c r="U170" s="337">
        <v>15</v>
      </c>
      <c r="V170" s="312">
        <v>15</v>
      </c>
      <c r="W170" s="312">
        <v>0</v>
      </c>
      <c r="X170" s="320">
        <v>0</v>
      </c>
      <c r="Y170" s="6"/>
      <c r="Z170" s="91"/>
      <c r="AA170" s="91"/>
      <c r="AB170" s="91"/>
      <c r="AC170" s="91"/>
    </row>
    <row r="171" spans="1:78" s="8" customFormat="1" ht="24" customHeight="1" thickBot="1" x14ac:dyDescent="0.25">
      <c r="A171" s="824"/>
      <c r="B171" s="1019"/>
      <c r="C171" s="910"/>
      <c r="D171" s="805"/>
      <c r="E171" s="889"/>
      <c r="F171" s="819" t="s">
        <v>23</v>
      </c>
      <c r="G171" s="820"/>
      <c r="H171" s="821"/>
      <c r="I171" s="313"/>
      <c r="J171" s="314">
        <v>0</v>
      </c>
      <c r="K171" s="314">
        <v>0</v>
      </c>
      <c r="L171" s="315"/>
      <c r="M171" s="313"/>
      <c r="N171" s="314"/>
      <c r="O171" s="314">
        <v>0</v>
      </c>
      <c r="P171" s="315">
        <v>0</v>
      </c>
      <c r="Q171" s="734">
        <f>SUM(R171,T171)</f>
        <v>35.6</v>
      </c>
      <c r="R171" s="314">
        <f>SUM(R170)</f>
        <v>35.6</v>
      </c>
      <c r="S171" s="314">
        <v>0</v>
      </c>
      <c r="T171" s="315">
        <v>0</v>
      </c>
      <c r="U171" s="313">
        <v>15</v>
      </c>
      <c r="V171" s="314">
        <v>15</v>
      </c>
      <c r="W171" s="314">
        <v>0</v>
      </c>
      <c r="X171" s="315">
        <v>0</v>
      </c>
      <c r="Y171" s="6"/>
      <c r="Z171" s="91"/>
      <c r="AA171" s="91"/>
      <c r="AB171" s="91"/>
      <c r="AC171" s="91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</row>
    <row r="172" spans="1:78" s="7" customFormat="1" ht="24" customHeight="1" thickBot="1" x14ac:dyDescent="0.25">
      <c r="A172" s="799">
        <v>1</v>
      </c>
      <c r="B172" s="786">
        <v>1</v>
      </c>
      <c r="C172" s="802">
        <v>34</v>
      </c>
      <c r="D172" s="804" t="s">
        <v>213</v>
      </c>
      <c r="E172" s="784" t="s">
        <v>152</v>
      </c>
      <c r="F172" s="160" t="s">
        <v>167</v>
      </c>
      <c r="G172" s="160" t="s">
        <v>214</v>
      </c>
      <c r="H172" s="105" t="s">
        <v>21</v>
      </c>
      <c r="I172" s="324">
        <v>1.5</v>
      </c>
      <c r="J172" s="325">
        <v>1.5</v>
      </c>
      <c r="K172" s="325"/>
      <c r="L172" s="326"/>
      <c r="M172" s="324">
        <v>1.5</v>
      </c>
      <c r="N172" s="325">
        <v>1.5</v>
      </c>
      <c r="O172" s="325"/>
      <c r="P172" s="326"/>
      <c r="Q172" s="324">
        <v>1.5</v>
      </c>
      <c r="R172" s="325">
        <v>1.5</v>
      </c>
      <c r="S172" s="325"/>
      <c r="T172" s="326"/>
      <c r="U172" s="324">
        <v>1.5</v>
      </c>
      <c r="V172" s="325">
        <v>1.5</v>
      </c>
      <c r="W172" s="325"/>
      <c r="X172" s="326"/>
      <c r="Y172" s="6"/>
      <c r="Z172" s="91"/>
      <c r="AA172" s="91"/>
      <c r="AB172" s="91"/>
      <c r="AC172" s="91"/>
    </row>
    <row r="173" spans="1:78" s="7" customFormat="1" ht="24" customHeight="1" thickBot="1" x14ac:dyDescent="0.25">
      <c r="A173" s="800"/>
      <c r="B173" s="801"/>
      <c r="C173" s="803"/>
      <c r="D173" s="805"/>
      <c r="E173" s="806"/>
      <c r="F173" s="808" t="s">
        <v>191</v>
      </c>
      <c r="G173" s="809"/>
      <c r="H173" s="810"/>
      <c r="I173" s="339">
        <v>1.5</v>
      </c>
      <c r="J173" s="323">
        <v>1.5</v>
      </c>
      <c r="K173" s="323"/>
      <c r="L173" s="340"/>
      <c r="M173" s="339">
        <v>1.5</v>
      </c>
      <c r="N173" s="323">
        <v>1.5</v>
      </c>
      <c r="O173" s="323"/>
      <c r="P173" s="340"/>
      <c r="Q173" s="334">
        <v>1.5</v>
      </c>
      <c r="R173" s="323">
        <v>1.5</v>
      </c>
      <c r="S173" s="323"/>
      <c r="T173" s="340"/>
      <c r="U173" s="334">
        <v>1.5</v>
      </c>
      <c r="V173" s="323">
        <v>1.5</v>
      </c>
      <c r="W173" s="323"/>
      <c r="X173" s="340"/>
      <c r="Y173" s="6"/>
      <c r="Z173" s="91"/>
      <c r="AA173" s="91"/>
      <c r="AB173" s="91"/>
      <c r="AC173" s="91"/>
    </row>
    <row r="174" spans="1:78" s="7" customFormat="1" ht="24" customHeight="1" x14ac:dyDescent="0.2">
      <c r="A174" s="811">
        <v>1</v>
      </c>
      <c r="B174" s="801">
        <v>1</v>
      </c>
      <c r="C174" s="802">
        <v>35</v>
      </c>
      <c r="D174" s="828" t="s">
        <v>293</v>
      </c>
      <c r="E174" s="922" t="s">
        <v>160</v>
      </c>
      <c r="F174" s="807" t="s">
        <v>163</v>
      </c>
      <c r="G174" s="1006" t="s">
        <v>256</v>
      </c>
      <c r="H174" s="349" t="s">
        <v>21</v>
      </c>
      <c r="I174" s="745"/>
      <c r="J174" s="742"/>
      <c r="K174" s="742"/>
      <c r="L174" s="439"/>
      <c r="M174" s="745">
        <v>5.4</v>
      </c>
      <c r="N174" s="742">
        <v>5.4</v>
      </c>
      <c r="O174" s="742">
        <v>0.3</v>
      </c>
      <c r="P174" s="439"/>
      <c r="Q174" s="745">
        <v>5.4</v>
      </c>
      <c r="R174" s="742">
        <v>5.4</v>
      </c>
      <c r="S174" s="742">
        <v>0.2</v>
      </c>
      <c r="T174" s="439"/>
      <c r="U174" s="745"/>
      <c r="V174" s="742"/>
      <c r="W174" s="742"/>
      <c r="X174" s="439"/>
      <c r="Y174" s="6"/>
      <c r="Z174" s="91"/>
      <c r="AA174" s="91"/>
      <c r="AB174" s="91"/>
      <c r="AC174" s="91"/>
    </row>
    <row r="175" spans="1:78" s="7" customFormat="1" ht="24" customHeight="1" x14ac:dyDescent="0.2">
      <c r="A175" s="812"/>
      <c r="B175" s="843"/>
      <c r="C175" s="803"/>
      <c r="D175" s="837"/>
      <c r="E175" s="923"/>
      <c r="F175" s="949"/>
      <c r="G175" s="823"/>
      <c r="H175" s="173" t="s">
        <v>232</v>
      </c>
      <c r="I175" s="298"/>
      <c r="J175" s="297"/>
      <c r="K175" s="297"/>
      <c r="L175" s="299"/>
      <c r="M175" s="298">
        <v>26.1</v>
      </c>
      <c r="N175" s="297">
        <v>26.1</v>
      </c>
      <c r="O175" s="297"/>
      <c r="P175" s="299"/>
      <c r="Q175" s="298">
        <v>13.9</v>
      </c>
      <c r="R175" s="297">
        <v>13.9</v>
      </c>
      <c r="S175" s="297"/>
      <c r="T175" s="299"/>
      <c r="U175" s="298"/>
      <c r="V175" s="297"/>
      <c r="W175" s="297"/>
      <c r="X175" s="299"/>
      <c r="Y175" s="6"/>
      <c r="Z175" s="91"/>
      <c r="AA175" s="91"/>
      <c r="AB175" s="91"/>
      <c r="AC175" s="91"/>
    </row>
    <row r="176" spans="1:78" s="7" customFormat="1" ht="24" customHeight="1" x14ac:dyDescent="0.2">
      <c r="A176" s="812"/>
      <c r="B176" s="843"/>
      <c r="C176" s="803"/>
      <c r="D176" s="837"/>
      <c r="E176" s="923"/>
      <c r="F176" s="949"/>
      <c r="G176" s="823"/>
      <c r="H176" s="173" t="s">
        <v>155</v>
      </c>
      <c r="I176" s="298"/>
      <c r="J176" s="297"/>
      <c r="K176" s="297"/>
      <c r="L176" s="299"/>
      <c r="M176" s="298">
        <f>N176</f>
        <v>338.1</v>
      </c>
      <c r="N176" s="297">
        <v>338.1</v>
      </c>
      <c r="O176" s="297">
        <v>2.8</v>
      </c>
      <c r="P176" s="299"/>
      <c r="Q176" s="298">
        <v>119.1</v>
      </c>
      <c r="R176" s="297">
        <v>119.1</v>
      </c>
      <c r="S176" s="297">
        <v>1.4</v>
      </c>
      <c r="T176" s="299"/>
      <c r="U176" s="298"/>
      <c r="V176" s="297"/>
      <c r="W176" s="297"/>
      <c r="X176" s="299"/>
      <c r="Y176" s="6"/>
      <c r="Z176" s="91"/>
      <c r="AA176" s="91"/>
      <c r="AB176" s="91"/>
      <c r="AC176" s="91"/>
    </row>
    <row r="177" spans="1:78" s="305" customFormat="1" ht="24" customHeight="1" thickBot="1" x14ac:dyDescent="0.25">
      <c r="A177" s="812"/>
      <c r="B177" s="843"/>
      <c r="C177" s="803"/>
      <c r="D177" s="837"/>
      <c r="E177" s="923"/>
      <c r="F177" s="793"/>
      <c r="G177" s="802"/>
      <c r="H177" s="346" t="s">
        <v>251</v>
      </c>
      <c r="I177" s="440"/>
      <c r="J177" s="441"/>
      <c r="K177" s="441"/>
      <c r="L177" s="442"/>
      <c r="M177" s="440">
        <v>29.9</v>
      </c>
      <c r="N177" s="441">
        <v>29.9</v>
      </c>
      <c r="O177" s="441">
        <v>0.2</v>
      </c>
      <c r="P177" s="442"/>
      <c r="Q177" s="440">
        <v>10.9</v>
      </c>
      <c r="R177" s="441">
        <v>10.9</v>
      </c>
      <c r="S177" s="441">
        <v>0.2</v>
      </c>
      <c r="T177" s="442"/>
      <c r="U177" s="440"/>
      <c r="V177" s="441"/>
      <c r="W177" s="441"/>
      <c r="X177" s="442"/>
      <c r="Y177" s="304"/>
      <c r="Z177" s="331"/>
      <c r="AA177" s="331"/>
      <c r="AB177" s="331"/>
      <c r="AC177" s="331"/>
    </row>
    <row r="178" spans="1:78" s="7" customFormat="1" ht="24" customHeight="1" thickBot="1" x14ac:dyDescent="0.25">
      <c r="A178" s="813"/>
      <c r="B178" s="857"/>
      <c r="C178" s="1006"/>
      <c r="D178" s="829"/>
      <c r="E178" s="924"/>
      <c r="F178" s="912" t="s">
        <v>191</v>
      </c>
      <c r="G178" s="913"/>
      <c r="H178" s="914"/>
      <c r="I178" s="747"/>
      <c r="J178" s="746"/>
      <c r="K178" s="746"/>
      <c r="L178" s="168"/>
      <c r="M178" s="166">
        <f>M174+M175+M176+M177</f>
        <v>399.5</v>
      </c>
      <c r="N178" s="746">
        <f>N174+N176+N175+N177</f>
        <v>399.5</v>
      </c>
      <c r="O178" s="746">
        <f t="shared" ref="O178:P178" si="89">O174+O176+O175+O177</f>
        <v>3.3</v>
      </c>
      <c r="P178" s="746">
        <f t="shared" si="89"/>
        <v>0</v>
      </c>
      <c r="Q178" s="166">
        <f>Q174+Q175+Q176+Q177</f>
        <v>149.30000000000001</v>
      </c>
      <c r="R178" s="746">
        <f>R174+R176+R175+R177</f>
        <v>149.30000000000001</v>
      </c>
      <c r="S178" s="746">
        <f t="shared" ref="S178" si="90">S174+S176+S175+S177</f>
        <v>1.7999999999999998</v>
      </c>
      <c r="T178" s="746">
        <f t="shared" ref="T178" si="91">T174+T176+T175+T177</f>
        <v>0</v>
      </c>
      <c r="U178" s="180"/>
      <c r="V178" s="179"/>
      <c r="W178" s="179"/>
      <c r="X178" s="181"/>
      <c r="Y178" s="6"/>
      <c r="Z178" s="91"/>
      <c r="AA178" s="91"/>
      <c r="AB178" s="91"/>
      <c r="AC178" s="91"/>
    </row>
    <row r="179" spans="1:78" s="7" customFormat="1" ht="24" customHeight="1" x14ac:dyDescent="0.2">
      <c r="A179" s="811">
        <v>1</v>
      </c>
      <c r="B179" s="801">
        <v>1</v>
      </c>
      <c r="C179" s="802">
        <v>36</v>
      </c>
      <c r="D179" s="828" t="s">
        <v>258</v>
      </c>
      <c r="E179" s="922" t="s">
        <v>160</v>
      </c>
      <c r="F179" s="807" t="s">
        <v>163</v>
      </c>
      <c r="G179" s="1006" t="s">
        <v>257</v>
      </c>
      <c r="H179" s="349" t="s">
        <v>21</v>
      </c>
      <c r="I179" s="291"/>
      <c r="J179" s="279"/>
      <c r="K179" s="279"/>
      <c r="L179" s="292"/>
      <c r="M179" s="232">
        <v>15.3</v>
      </c>
      <c r="N179" s="80">
        <v>11.3</v>
      </c>
      <c r="O179" s="80">
        <v>0.2</v>
      </c>
      <c r="P179" s="81">
        <v>4</v>
      </c>
      <c r="Q179" s="164">
        <v>220.5</v>
      </c>
      <c r="R179" s="78"/>
      <c r="S179" s="80"/>
      <c r="T179" s="78">
        <v>220.5</v>
      </c>
      <c r="U179" s="164"/>
      <c r="V179" s="78"/>
      <c r="W179" s="78"/>
      <c r="X179" s="165"/>
      <c r="Y179" s="6"/>
      <c r="Z179" s="91"/>
      <c r="AA179" s="91"/>
      <c r="AB179" s="91"/>
      <c r="AC179" s="91"/>
    </row>
    <row r="180" spans="1:78" s="7" customFormat="1" ht="24" customHeight="1" x14ac:dyDescent="0.2">
      <c r="A180" s="812"/>
      <c r="B180" s="843"/>
      <c r="C180" s="803"/>
      <c r="D180" s="837"/>
      <c r="E180" s="923"/>
      <c r="F180" s="949"/>
      <c r="G180" s="823"/>
      <c r="H180" s="173" t="s">
        <v>251</v>
      </c>
      <c r="I180" s="298"/>
      <c r="J180" s="297"/>
      <c r="K180" s="297"/>
      <c r="L180" s="299"/>
      <c r="M180" s="231">
        <v>0.9</v>
      </c>
      <c r="N180" s="182">
        <v>0.2</v>
      </c>
      <c r="O180" s="182">
        <v>0.1</v>
      </c>
      <c r="P180" s="184">
        <v>0.7</v>
      </c>
      <c r="Q180" s="183">
        <v>20.9</v>
      </c>
      <c r="R180" s="182"/>
      <c r="S180" s="182"/>
      <c r="T180" s="182">
        <v>20.9</v>
      </c>
      <c r="U180" s="183"/>
      <c r="V180" s="182"/>
      <c r="W180" s="182"/>
      <c r="X180" s="184"/>
      <c r="Y180" s="6"/>
      <c r="Z180" s="91"/>
      <c r="AA180" s="91"/>
      <c r="AB180" s="91"/>
      <c r="AC180" s="91"/>
    </row>
    <row r="181" spans="1:78" s="7" customFormat="1" ht="24" customHeight="1" thickBot="1" x14ac:dyDescent="0.25">
      <c r="A181" s="812"/>
      <c r="B181" s="843"/>
      <c r="C181" s="803"/>
      <c r="D181" s="837"/>
      <c r="E181" s="923"/>
      <c r="F181" s="793"/>
      <c r="G181" s="802"/>
      <c r="H181" s="174" t="s">
        <v>155</v>
      </c>
      <c r="I181" s="293"/>
      <c r="J181" s="294"/>
      <c r="K181" s="294"/>
      <c r="L181" s="295"/>
      <c r="M181" s="230">
        <v>8.1</v>
      </c>
      <c r="N181" s="200">
        <v>1.1000000000000001</v>
      </c>
      <c r="O181" s="200">
        <v>0.8</v>
      </c>
      <c r="P181" s="201">
        <v>7</v>
      </c>
      <c r="Q181" s="169">
        <v>238.6</v>
      </c>
      <c r="R181" s="170"/>
      <c r="S181" s="200"/>
      <c r="T181" s="170">
        <v>238.6</v>
      </c>
      <c r="U181" s="169"/>
      <c r="V181" s="170"/>
      <c r="W181" s="170"/>
      <c r="X181" s="171"/>
      <c r="Y181" s="6"/>
      <c r="Z181" s="91"/>
      <c r="AA181" s="91"/>
      <c r="AB181" s="91"/>
      <c r="AC181" s="91"/>
    </row>
    <row r="182" spans="1:78" s="7" customFormat="1" ht="24" customHeight="1" thickBot="1" x14ac:dyDescent="0.25">
      <c r="A182" s="813"/>
      <c r="B182" s="857"/>
      <c r="C182" s="1006"/>
      <c r="D182" s="829"/>
      <c r="E182" s="924"/>
      <c r="F182" s="912" t="s">
        <v>191</v>
      </c>
      <c r="G182" s="913"/>
      <c r="H182" s="913"/>
      <c r="I182" s="270"/>
      <c r="J182" s="269"/>
      <c r="K182" s="269"/>
      <c r="L182" s="769"/>
      <c r="M182" s="386">
        <f>SUM(M179:M181)</f>
        <v>24.299999999999997</v>
      </c>
      <c r="N182" s="385">
        <f t="shared" ref="N182:P182" si="92">SUM(N179:N181)</f>
        <v>12.6</v>
      </c>
      <c r="O182" s="385">
        <f t="shared" si="92"/>
        <v>1.1000000000000001</v>
      </c>
      <c r="P182" s="387">
        <f t="shared" si="92"/>
        <v>11.7</v>
      </c>
      <c r="Q182" s="211">
        <f>Q179+Q180+Q181</f>
        <v>480</v>
      </c>
      <c r="R182" s="53">
        <f>R179+R180+R181</f>
        <v>0</v>
      </c>
      <c r="S182" s="53">
        <f>S179+S180+S181</f>
        <v>0</v>
      </c>
      <c r="T182" s="54">
        <f>T179+T180+T181</f>
        <v>480</v>
      </c>
      <c r="U182" s="166">
        <f>V182+X182</f>
        <v>0</v>
      </c>
      <c r="V182" s="167">
        <f>SUM(V179:V181)</f>
        <v>0</v>
      </c>
      <c r="W182" s="167">
        <f>SUM(W179:W181)</f>
        <v>0</v>
      </c>
      <c r="X182" s="167">
        <f>SUM(X179:X181)</f>
        <v>0</v>
      </c>
      <c r="Y182" s="6"/>
      <c r="Z182" s="91"/>
      <c r="AA182" s="91"/>
      <c r="AB182" s="91"/>
      <c r="AC182" s="91"/>
    </row>
    <row r="183" spans="1:78" s="7" customFormat="1" ht="24" customHeight="1" thickBot="1" x14ac:dyDescent="0.25">
      <c r="A183" s="799">
        <v>1</v>
      </c>
      <c r="B183" s="786">
        <v>1</v>
      </c>
      <c r="C183" s="802">
        <v>37</v>
      </c>
      <c r="D183" s="804" t="s">
        <v>266</v>
      </c>
      <c r="E183" s="784" t="s">
        <v>152</v>
      </c>
      <c r="F183" s="206" t="s">
        <v>167</v>
      </c>
      <c r="G183" s="206" t="s">
        <v>265</v>
      </c>
      <c r="H183" s="105" t="s">
        <v>21</v>
      </c>
      <c r="I183" s="213">
        <v>3</v>
      </c>
      <c r="J183" s="214">
        <v>3</v>
      </c>
      <c r="K183" s="214"/>
      <c r="L183" s="212"/>
      <c r="M183" s="213">
        <v>5</v>
      </c>
      <c r="N183" s="214">
        <v>5</v>
      </c>
      <c r="O183" s="214"/>
      <c r="P183" s="212"/>
      <c r="Q183" s="50">
        <v>5</v>
      </c>
      <c r="R183" s="51">
        <v>5</v>
      </c>
      <c r="S183" s="51"/>
      <c r="T183" s="52"/>
      <c r="U183" s="50">
        <v>5</v>
      </c>
      <c r="V183" s="51">
        <v>5</v>
      </c>
      <c r="W183" s="51"/>
      <c r="X183" s="52"/>
      <c r="Y183" s="6"/>
      <c r="Z183" s="91"/>
      <c r="AA183" s="91"/>
      <c r="AB183" s="91"/>
      <c r="AC183" s="91"/>
    </row>
    <row r="184" spans="1:78" s="7" customFormat="1" ht="24" customHeight="1" thickBot="1" x14ac:dyDescent="0.25">
      <c r="A184" s="800"/>
      <c r="B184" s="801"/>
      <c r="C184" s="803"/>
      <c r="D184" s="805"/>
      <c r="E184" s="806"/>
      <c r="F184" s="808" t="s">
        <v>191</v>
      </c>
      <c r="G184" s="809"/>
      <c r="H184" s="810"/>
      <c r="I184" s="339">
        <f>I183</f>
        <v>3</v>
      </c>
      <c r="J184" s="323">
        <f>J183</f>
        <v>3</v>
      </c>
      <c r="K184" s="323"/>
      <c r="L184" s="340"/>
      <c r="M184" s="358">
        <f>M183</f>
        <v>5</v>
      </c>
      <c r="N184" s="357">
        <f>N183</f>
        <v>5</v>
      </c>
      <c r="O184" s="357"/>
      <c r="P184" s="359"/>
      <c r="Q184" s="339">
        <f>SUM(Q183)</f>
        <v>5</v>
      </c>
      <c r="R184" s="323">
        <f>SUM(R183)</f>
        <v>5</v>
      </c>
      <c r="S184" s="323"/>
      <c r="T184" s="340"/>
      <c r="U184" s="339">
        <f>SUM(U183)</f>
        <v>5</v>
      </c>
      <c r="V184" s="323">
        <f>SUM(V183)</f>
        <v>5</v>
      </c>
      <c r="W184" s="323"/>
      <c r="X184" s="340"/>
      <c r="Y184" s="6"/>
      <c r="Z184" s="91"/>
      <c r="AA184" s="91"/>
      <c r="AB184" s="91"/>
      <c r="AC184" s="91"/>
    </row>
    <row r="185" spans="1:78" s="305" customFormat="1" ht="24" customHeight="1" x14ac:dyDescent="0.2">
      <c r="A185" s="799">
        <v>1</v>
      </c>
      <c r="B185" s="786">
        <v>1</v>
      </c>
      <c r="C185" s="802">
        <v>38</v>
      </c>
      <c r="D185" s="804" t="s">
        <v>287</v>
      </c>
      <c r="E185" s="785" t="s">
        <v>152</v>
      </c>
      <c r="F185" s="807" t="s">
        <v>163</v>
      </c>
      <c r="G185" s="803" t="s">
        <v>289</v>
      </c>
      <c r="H185" s="349" t="s">
        <v>21</v>
      </c>
      <c r="I185" s="341"/>
      <c r="J185" s="329"/>
      <c r="K185" s="329"/>
      <c r="L185" s="342"/>
      <c r="M185" s="353">
        <v>1.2</v>
      </c>
      <c r="N185" s="354">
        <v>1.2</v>
      </c>
      <c r="O185" s="354"/>
      <c r="P185" s="362"/>
      <c r="Q185" s="341">
        <v>0.7</v>
      </c>
      <c r="R185" s="329">
        <v>0.7</v>
      </c>
      <c r="S185" s="329"/>
      <c r="T185" s="342"/>
      <c r="U185" s="341"/>
      <c r="V185" s="329"/>
      <c r="W185" s="329"/>
      <c r="X185" s="342"/>
      <c r="Y185" s="304"/>
      <c r="Z185" s="331"/>
      <c r="AA185" s="331"/>
      <c r="AB185" s="331"/>
      <c r="AC185" s="331"/>
    </row>
    <row r="186" spans="1:78" s="305" customFormat="1" ht="24" customHeight="1" thickBot="1" x14ac:dyDescent="0.25">
      <c r="A186" s="800"/>
      <c r="B186" s="801"/>
      <c r="C186" s="803"/>
      <c r="D186" s="805"/>
      <c r="E186" s="806"/>
      <c r="F186" s="793"/>
      <c r="G186" s="803"/>
      <c r="H186" s="346" t="s">
        <v>155</v>
      </c>
      <c r="I186" s="343"/>
      <c r="J186" s="344"/>
      <c r="K186" s="344"/>
      <c r="L186" s="345"/>
      <c r="M186" s="355">
        <v>81.599999999999994</v>
      </c>
      <c r="N186" s="356">
        <v>81.599999999999994</v>
      </c>
      <c r="O186" s="356"/>
      <c r="P186" s="365"/>
      <c r="Q186" s="343">
        <v>6.1</v>
      </c>
      <c r="R186" s="344">
        <v>6.1</v>
      </c>
      <c r="S186" s="344"/>
      <c r="T186" s="345"/>
      <c r="U186" s="343"/>
      <c r="V186" s="344"/>
      <c r="W186" s="344"/>
      <c r="X186" s="345"/>
      <c r="Y186" s="304"/>
      <c r="Z186" s="331"/>
      <c r="AA186" s="331"/>
      <c r="AB186" s="331"/>
      <c r="AC186" s="331"/>
    </row>
    <row r="187" spans="1:78" s="305" customFormat="1" ht="24" customHeight="1" thickBot="1" x14ac:dyDescent="0.25">
      <c r="A187" s="800"/>
      <c r="B187" s="801"/>
      <c r="C187" s="803"/>
      <c r="D187" s="805"/>
      <c r="E187" s="806"/>
      <c r="F187" s="808" t="s">
        <v>191</v>
      </c>
      <c r="G187" s="809"/>
      <c r="H187" s="810"/>
      <c r="I187" s="303">
        <f>I185</f>
        <v>0</v>
      </c>
      <c r="J187" s="347">
        <f>J185</f>
        <v>0</v>
      </c>
      <c r="K187" s="347"/>
      <c r="L187" s="348"/>
      <c r="M187" s="358">
        <f>N187</f>
        <v>82.8</v>
      </c>
      <c r="N187" s="357">
        <f>N185+N186</f>
        <v>82.8</v>
      </c>
      <c r="O187" s="357">
        <f>O185+O186</f>
        <v>0</v>
      </c>
      <c r="P187" s="359"/>
      <c r="Q187" s="386">
        <f>R187</f>
        <v>6.8</v>
      </c>
      <c r="R187" s="385">
        <f>R185+R186</f>
        <v>6.8</v>
      </c>
      <c r="S187" s="385">
        <f>S185+S186</f>
        <v>0</v>
      </c>
      <c r="T187" s="348"/>
      <c r="U187" s="386">
        <f>V187</f>
        <v>0</v>
      </c>
      <c r="V187" s="385">
        <f>V185+V186</f>
        <v>0</v>
      </c>
      <c r="W187" s="385">
        <f>W185+W186</f>
        <v>0</v>
      </c>
      <c r="X187" s="348"/>
      <c r="Y187" s="304"/>
      <c r="Z187" s="331"/>
      <c r="AA187" s="331"/>
      <c r="AB187" s="331"/>
      <c r="AC187" s="331"/>
    </row>
    <row r="188" spans="1:78" s="305" customFormat="1" ht="24" customHeight="1" x14ac:dyDescent="0.2">
      <c r="A188" s="799">
        <v>1</v>
      </c>
      <c r="B188" s="786">
        <v>1</v>
      </c>
      <c r="C188" s="802">
        <v>39</v>
      </c>
      <c r="D188" s="804" t="s">
        <v>288</v>
      </c>
      <c r="E188" s="785" t="s">
        <v>152</v>
      </c>
      <c r="F188" s="807" t="s">
        <v>163</v>
      </c>
      <c r="G188" s="803" t="s">
        <v>290</v>
      </c>
      <c r="H188" s="349" t="s">
        <v>21</v>
      </c>
      <c r="I188" s="341"/>
      <c r="J188" s="329"/>
      <c r="K188" s="329"/>
      <c r="L188" s="342"/>
      <c r="M188" s="360">
        <v>1.3</v>
      </c>
      <c r="N188" s="361">
        <v>1.3</v>
      </c>
      <c r="O188" s="361">
        <v>0.1</v>
      </c>
      <c r="P188" s="362"/>
      <c r="Q188" s="341">
        <v>1.1000000000000001</v>
      </c>
      <c r="R188" s="329">
        <v>1.1000000000000001</v>
      </c>
      <c r="S188" s="329">
        <v>0.1</v>
      </c>
      <c r="T188" s="342"/>
      <c r="U188" s="341"/>
      <c r="V188" s="329"/>
      <c r="W188" s="329"/>
      <c r="X188" s="342"/>
      <c r="Y188" s="304"/>
      <c r="Z188" s="331"/>
      <c r="AA188" s="331"/>
      <c r="AB188" s="331"/>
      <c r="AC188" s="331"/>
    </row>
    <row r="189" spans="1:78" s="305" customFormat="1" ht="24" customHeight="1" thickBot="1" x14ac:dyDescent="0.25">
      <c r="A189" s="800"/>
      <c r="B189" s="801"/>
      <c r="C189" s="803"/>
      <c r="D189" s="805"/>
      <c r="E189" s="806"/>
      <c r="F189" s="793"/>
      <c r="G189" s="803"/>
      <c r="H189" s="346" t="s">
        <v>155</v>
      </c>
      <c r="I189" s="343"/>
      <c r="J189" s="344"/>
      <c r="K189" s="344"/>
      <c r="L189" s="345"/>
      <c r="M189" s="363">
        <f>N189</f>
        <v>90.3</v>
      </c>
      <c r="N189" s="364">
        <v>90.3</v>
      </c>
      <c r="O189" s="364">
        <v>4.4000000000000004</v>
      </c>
      <c r="P189" s="365"/>
      <c r="Q189" s="343">
        <v>22.3</v>
      </c>
      <c r="R189" s="344">
        <v>22.3</v>
      </c>
      <c r="S189" s="344">
        <v>3.8</v>
      </c>
      <c r="T189" s="345"/>
      <c r="U189" s="343"/>
      <c r="V189" s="344"/>
      <c r="W189" s="344"/>
      <c r="X189" s="345"/>
      <c r="Y189" s="304"/>
      <c r="Z189" s="331"/>
      <c r="AA189" s="331"/>
      <c r="AB189" s="331"/>
      <c r="AC189" s="331"/>
    </row>
    <row r="190" spans="1:78" s="305" customFormat="1" ht="24" customHeight="1" thickBot="1" x14ac:dyDescent="0.25">
      <c r="A190" s="800"/>
      <c r="B190" s="801"/>
      <c r="C190" s="803"/>
      <c r="D190" s="805"/>
      <c r="E190" s="806"/>
      <c r="F190" s="808" t="s">
        <v>191</v>
      </c>
      <c r="G190" s="809"/>
      <c r="H190" s="810"/>
      <c r="I190" s="303">
        <f>I188</f>
        <v>0</v>
      </c>
      <c r="J190" s="347">
        <f>J188</f>
        <v>0</v>
      </c>
      <c r="K190" s="347"/>
      <c r="L190" s="348"/>
      <c r="M190" s="358">
        <f>N190</f>
        <v>91.6</v>
      </c>
      <c r="N190" s="357">
        <f>N188+N189</f>
        <v>91.6</v>
      </c>
      <c r="O190" s="357">
        <f>O188+O189</f>
        <v>4.5</v>
      </c>
      <c r="P190" s="359"/>
      <c r="Q190" s="386">
        <f>R190</f>
        <v>23.400000000000002</v>
      </c>
      <c r="R190" s="385">
        <f>R188+R189</f>
        <v>23.400000000000002</v>
      </c>
      <c r="S190" s="385">
        <f>S188+S189</f>
        <v>3.9</v>
      </c>
      <c r="T190" s="348"/>
      <c r="U190" s="386">
        <f>V190</f>
        <v>0</v>
      </c>
      <c r="V190" s="385">
        <f>V188+V189</f>
        <v>0</v>
      </c>
      <c r="W190" s="385">
        <f>W188+W189</f>
        <v>0</v>
      </c>
      <c r="X190" s="348"/>
      <c r="Y190" s="304"/>
      <c r="Z190" s="331"/>
      <c r="AA190" s="331"/>
      <c r="AB190" s="331"/>
      <c r="AC190" s="331"/>
    </row>
    <row r="191" spans="1:78" s="305" customFormat="1" ht="21.75" customHeight="1" thickBot="1" x14ac:dyDescent="0.25">
      <c r="A191" s="800">
        <v>1</v>
      </c>
      <c r="B191" s="801">
        <v>1</v>
      </c>
      <c r="C191" s="802">
        <v>40</v>
      </c>
      <c r="D191" s="804" t="s">
        <v>296</v>
      </c>
      <c r="E191" s="1004">
        <v>15</v>
      </c>
      <c r="F191" s="781" t="s">
        <v>153</v>
      </c>
      <c r="G191" s="781" t="s">
        <v>297</v>
      </c>
      <c r="H191" s="103" t="s">
        <v>21</v>
      </c>
      <c r="I191" s="783"/>
      <c r="J191" s="782"/>
      <c r="K191" s="782"/>
      <c r="L191" s="434"/>
      <c r="M191" s="783">
        <f>N191</f>
        <v>71</v>
      </c>
      <c r="N191" s="782">
        <v>71</v>
      </c>
      <c r="O191" s="782"/>
      <c r="P191" s="434"/>
      <c r="Q191" s="783"/>
      <c r="R191" s="782"/>
      <c r="S191" s="782"/>
      <c r="T191" s="434"/>
      <c r="U191" s="783"/>
      <c r="V191" s="782"/>
      <c r="W191" s="782"/>
      <c r="X191" s="434"/>
      <c r="Y191" s="304"/>
      <c r="Z191" s="331"/>
      <c r="AA191" s="331"/>
      <c r="AB191" s="331"/>
      <c r="AC191" s="331"/>
    </row>
    <row r="192" spans="1:78" s="256" customFormat="1" ht="18.75" customHeight="1" thickBot="1" x14ac:dyDescent="0.25">
      <c r="A192" s="947"/>
      <c r="B192" s="857"/>
      <c r="C192" s="803"/>
      <c r="D192" s="1003"/>
      <c r="E192" s="1005"/>
      <c r="F192" s="808" t="s">
        <v>191</v>
      </c>
      <c r="G192" s="809"/>
      <c r="H192" s="810"/>
      <c r="I192" s="734"/>
      <c r="J192" s="735"/>
      <c r="K192" s="735"/>
      <c r="L192" s="708"/>
      <c r="M192" s="734">
        <f>N192</f>
        <v>71</v>
      </c>
      <c r="N192" s="735">
        <f>N191</f>
        <v>71</v>
      </c>
      <c r="O192" s="735"/>
      <c r="P192" s="708"/>
      <c r="Q192" s="734"/>
      <c r="R192" s="735"/>
      <c r="S192" s="735"/>
      <c r="T192" s="708"/>
      <c r="U192" s="734"/>
      <c r="V192" s="735"/>
      <c r="W192" s="735"/>
      <c r="X192" s="708"/>
      <c r="Y192" s="304"/>
      <c r="Z192" s="331"/>
      <c r="AA192" s="331"/>
      <c r="AB192" s="331"/>
      <c r="AC192" s="331"/>
      <c r="AD192" s="305"/>
      <c r="AE192" s="305"/>
      <c r="AF192" s="305"/>
      <c r="AG192" s="305"/>
      <c r="AH192" s="305"/>
      <c r="AI192" s="305"/>
      <c r="AJ192" s="305"/>
      <c r="AK192" s="305"/>
      <c r="AL192" s="30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  <c r="AX192" s="305"/>
      <c r="AY192" s="305"/>
      <c r="AZ192" s="305"/>
      <c r="BA192" s="305"/>
      <c r="BB192" s="305"/>
      <c r="BC192" s="305"/>
      <c r="BD192" s="305"/>
      <c r="BE192" s="305"/>
      <c r="BF192" s="305"/>
      <c r="BG192" s="305"/>
      <c r="BH192" s="305"/>
      <c r="BI192" s="305"/>
      <c r="BJ192" s="305"/>
      <c r="BK192" s="305"/>
      <c r="BL192" s="305"/>
      <c r="BM192" s="305"/>
      <c r="BN192" s="305"/>
      <c r="BO192" s="305"/>
      <c r="BP192" s="305"/>
      <c r="BQ192" s="305"/>
      <c r="BR192" s="305"/>
      <c r="BS192" s="305"/>
      <c r="BT192" s="305"/>
      <c r="BU192" s="305"/>
      <c r="BV192" s="305"/>
      <c r="BW192" s="305"/>
      <c r="BX192" s="305"/>
      <c r="BY192" s="305"/>
      <c r="BZ192" s="305"/>
    </row>
    <row r="193" spans="1:78" s="7" customFormat="1" ht="13.5" thickBot="1" x14ac:dyDescent="0.25">
      <c r="A193" s="163">
        <v>1</v>
      </c>
      <c r="B193" s="115">
        <v>1</v>
      </c>
      <c r="C193" s="879" t="s">
        <v>106</v>
      </c>
      <c r="D193" s="880"/>
      <c r="E193" s="880"/>
      <c r="F193" s="894"/>
      <c r="G193" s="894"/>
      <c r="H193" s="895"/>
      <c r="I193" s="738">
        <f>J193+L193</f>
        <v>17822.5</v>
      </c>
      <c r="J193" s="739">
        <f>SUM(J16,J22,J27,J32,J38,J43,J48,J53,J58,J62,J67,J72,J77,J82,J87,J92,J97,J102,J107,J112,J117,J122,J127,J132,J137,J142,J147,J152,J157,J162,J164,J169,J171,J173,J178,J182,J184,J187,J190)</f>
        <v>17561.3</v>
      </c>
      <c r="K193" s="739">
        <f>SUM(K16,K22,K27,K32,K38,K43,K48,K53,K58,K62,K67,K72,K77,K82,K87,K92,K97,K102,K107,K112,K117,K122,K127,K132,K137,K142,K147,K152,K157,K162,K164,K169,K171,K173,K178,K182,K184,K187,K190)</f>
        <v>11061.900000000001</v>
      </c>
      <c r="L193" s="739">
        <f>SUM(L16,L22,L27,L32,L38,L43,L48,L53,L58,L62,L67,L72,L77,L82,L87,L92,L97,L102,L107,L112,L117,L122,L127,L132,L137,L142,L147,L152,L157,L162,L164,L169,L171,L173,L178,L182,L184,L187,L190)</f>
        <v>261.2</v>
      </c>
      <c r="M193" s="34">
        <f>N193+P193</f>
        <v>20037.999999999996</v>
      </c>
      <c r="N193" s="35">
        <f>SUM(N16,N22,N27,N32,N38,N43,N48,N53,N58,N62,N67,N72,N77,N82,N87,N92,N97,N102,N107,N112,N192,N117,N122,N127,N132,N137,N142,N147,N152,N157,N162,N164,N169,N171,N173,N178,N182,N184,N187,N190)</f>
        <v>19826.799999999996</v>
      </c>
      <c r="O193" s="739">
        <f>SUM(O16,O22,O27,O32,O38,O43,O48,O53,O58,O62,O67,O72,O77,O82,O87,O92,O97,O102,O107,O112,O117,O122,O127,O132,O137,O142,O147,O152,O157,O162,O164,O169,O171,O173,O178,O182,O184,O187,O190)</f>
        <v>12024.8</v>
      </c>
      <c r="P193" s="739">
        <f>SUM(P16,P22,P27,P32,P38,P43,P48,P53,P58,P62,P67,P72,P77,P82,P87,P92,P97,P102,P107,P112,P117,P122,P127,P132,P137,P142,P147,P152,P157,P162,P164,P169,P171,P173,P178,P182,P184,P187,P190)</f>
        <v>211.20000000000002</v>
      </c>
      <c r="Q193" s="738">
        <f>R193+T193</f>
        <v>18901.8</v>
      </c>
      <c r="R193" s="739">
        <f>SUM(R16,R22,R27,R32,R38,R43,R48,R53,R58,R62,R67,R72,R77,R82,R87,R92,R97,R102,R107,R112,R117,R122,R127,R132,R137,R142,R147,R152,R157,R162,R164,R169,R171,R173,R178,R182,R184,R187,R190)</f>
        <v>18421.8</v>
      </c>
      <c r="S193" s="739">
        <f>SUM(S16,S22,S27,S32,S38,S43,S48,S53,S58,S62,S67,S72,S77,S82,S87,S92,S97,S102,S107,S112,S117,S122,S127,S132,S137,S142,S147,S152,S157,S162,S164,S169,S171,S173,S178,S182,S184,S187,S190)</f>
        <v>11356.599999999999</v>
      </c>
      <c r="T193" s="739">
        <f>SUM(T16,T22,T27,T32,T38,T43,T48,T53,T58,T62,T67,T72,T77,T82,T87,T92,T97,T102,T107,T112,T117,T122,T127,T132,T137,T142,T147,T152,T157,T162,T164,T169,T171,T173,T178,T182,T184,T187,T190)</f>
        <v>480</v>
      </c>
      <c r="U193" s="738">
        <f>V193+X193</f>
        <v>18231.7</v>
      </c>
      <c r="V193" s="739">
        <f>SUM(V16,V22,V27,V32,V38,V43,V48,V53,V58,V62,V67,V72,V77,V82,V87,V92,V97,V102,V107,V112,V117,V122,V127,V132,V137,V142,V147,V152,V157,V162,V164,V169,V171,V173,V178,V182,V184,V187,V190)</f>
        <v>18231.7</v>
      </c>
      <c r="W193" s="739">
        <f>SUM(W16,W22,W27,W32,W38,W43,W48,W53,W58,W62,W67,W72,W77,W82,W87,W92,W97,W102,W107,W112,W117,W122,W127,W132,W137,W142,W147,W152,W157,W162,W164,W169,W171,W173,W178,W182,W184,W187,W190)</f>
        <v>11350.9</v>
      </c>
      <c r="X193" s="739">
        <f>SUM(X16,X22,X27,X32,X38,X43,X48,X53,X58,X62,X67,X72,X77,X82,X87,X92,X97,X102,X107,X112,X117,X122,X127,X132,X137,X142,X147,X152,X157,X162,X164,X169,X171,X173,X178,X182,X184,X187,X190)</f>
        <v>0</v>
      </c>
      <c r="Y193" s="6"/>
      <c r="Z193" s="91"/>
      <c r="AA193" s="91"/>
      <c r="AB193" s="91"/>
      <c r="AC193" s="91"/>
    </row>
    <row r="194" spans="1:78" s="10" customFormat="1" ht="13.5" thickBot="1" x14ac:dyDescent="0.25">
      <c r="A194" s="152">
        <v>1</v>
      </c>
      <c r="B194" s="96">
        <v>2</v>
      </c>
      <c r="C194" s="873" t="s">
        <v>195</v>
      </c>
      <c r="D194" s="874"/>
      <c r="E194" s="874"/>
      <c r="F194" s="874"/>
      <c r="G194" s="874"/>
      <c r="H194" s="874"/>
      <c r="I194" s="874"/>
      <c r="J194" s="874"/>
      <c r="K194" s="874"/>
      <c r="L194" s="874"/>
      <c r="M194" s="874"/>
      <c r="N194" s="874"/>
      <c r="O194" s="874"/>
      <c r="P194" s="874"/>
      <c r="Q194" s="874"/>
      <c r="R194" s="874"/>
      <c r="S194" s="874"/>
      <c r="T194" s="874"/>
      <c r="U194" s="874"/>
      <c r="V194" s="874"/>
      <c r="W194" s="874"/>
      <c r="X194" s="875"/>
      <c r="Y194" s="9"/>
      <c r="Z194" s="91"/>
      <c r="AA194" s="91"/>
      <c r="AB194" s="91"/>
      <c r="AC194" s="91"/>
    </row>
    <row r="195" spans="1:78" s="7" customFormat="1" ht="29.25" customHeight="1" thickBot="1" x14ac:dyDescent="0.25">
      <c r="A195" s="800">
        <v>1</v>
      </c>
      <c r="B195" s="801">
        <v>2</v>
      </c>
      <c r="C195" s="803">
        <v>1</v>
      </c>
      <c r="D195" s="805" t="s">
        <v>247</v>
      </c>
      <c r="E195" s="915">
        <v>15</v>
      </c>
      <c r="F195" s="154" t="s">
        <v>107</v>
      </c>
      <c r="G195" s="154" t="s">
        <v>108</v>
      </c>
      <c r="H195" s="103" t="s">
        <v>21</v>
      </c>
      <c r="I195" s="392">
        <v>8.1999999999999993</v>
      </c>
      <c r="J195" s="391">
        <v>8.1999999999999993</v>
      </c>
      <c r="K195" s="391">
        <v>0</v>
      </c>
      <c r="L195" s="380">
        <v>0</v>
      </c>
      <c r="M195" s="392">
        <v>12.1</v>
      </c>
      <c r="N195" s="391">
        <v>12.1</v>
      </c>
      <c r="O195" s="391">
        <v>0</v>
      </c>
      <c r="P195" s="380">
        <v>0</v>
      </c>
      <c r="Q195" s="756">
        <v>12.1</v>
      </c>
      <c r="R195" s="754">
        <v>12.1</v>
      </c>
      <c r="S195" s="391">
        <v>0</v>
      </c>
      <c r="T195" s="380">
        <v>0</v>
      </c>
      <c r="U195" s="756">
        <v>12.1</v>
      </c>
      <c r="V195" s="754">
        <v>12.1</v>
      </c>
      <c r="W195" s="391">
        <v>0</v>
      </c>
      <c r="X195" s="380">
        <v>0</v>
      </c>
      <c r="Y195" s="6"/>
      <c r="Z195" s="91"/>
      <c r="AA195" s="91"/>
      <c r="AB195" s="91"/>
      <c r="AC195" s="91"/>
    </row>
    <row r="196" spans="1:78" s="8" customFormat="1" ht="42" customHeight="1" thickBot="1" x14ac:dyDescent="0.25">
      <c r="A196" s="824"/>
      <c r="B196" s="843"/>
      <c r="C196" s="803"/>
      <c r="D196" s="805"/>
      <c r="E196" s="915"/>
      <c r="F196" s="845" t="s">
        <v>23</v>
      </c>
      <c r="G196" s="846"/>
      <c r="H196" s="847"/>
      <c r="I196" s="373">
        <v>8.1999999999999993</v>
      </c>
      <c r="J196" s="374">
        <v>8.1999999999999993</v>
      </c>
      <c r="K196" s="374">
        <v>0</v>
      </c>
      <c r="L196" s="375">
        <v>0</v>
      </c>
      <c r="M196" s="373">
        <f>M195</f>
        <v>12.1</v>
      </c>
      <c r="N196" s="374">
        <f>N195</f>
        <v>12.1</v>
      </c>
      <c r="O196" s="374">
        <v>0</v>
      </c>
      <c r="P196" s="375">
        <v>0</v>
      </c>
      <c r="Q196" s="734">
        <f>Q195</f>
        <v>12.1</v>
      </c>
      <c r="R196" s="735">
        <f>R195</f>
        <v>12.1</v>
      </c>
      <c r="S196" s="374">
        <v>0</v>
      </c>
      <c r="T196" s="375">
        <v>0</v>
      </c>
      <c r="U196" s="734">
        <f>U195</f>
        <v>12.1</v>
      </c>
      <c r="V196" s="735">
        <f>V195</f>
        <v>12.1</v>
      </c>
      <c r="W196" s="374">
        <v>0</v>
      </c>
      <c r="X196" s="375">
        <v>0</v>
      </c>
      <c r="Y196" s="6"/>
      <c r="Z196" s="91"/>
      <c r="AA196" s="91"/>
      <c r="AB196" s="91"/>
      <c r="AC196" s="91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</row>
    <row r="197" spans="1:78" s="7" customFormat="1" ht="15" customHeight="1" x14ac:dyDescent="0.2">
      <c r="A197" s="800">
        <v>1</v>
      </c>
      <c r="B197" s="801">
        <v>2</v>
      </c>
      <c r="C197" s="910">
        <v>2</v>
      </c>
      <c r="D197" s="804" t="s">
        <v>109</v>
      </c>
      <c r="E197" s="916" t="s">
        <v>110</v>
      </c>
      <c r="F197" s="892" t="s">
        <v>111</v>
      </c>
      <c r="G197" s="863" t="s">
        <v>112</v>
      </c>
      <c r="H197" s="103" t="s">
        <v>21</v>
      </c>
      <c r="I197" s="392">
        <v>599.29999999999995</v>
      </c>
      <c r="J197" s="369">
        <v>599.29999999999995</v>
      </c>
      <c r="K197" s="369">
        <v>444.1</v>
      </c>
      <c r="L197" s="378"/>
      <c r="M197" s="700">
        <v>665.8</v>
      </c>
      <c r="N197" s="693">
        <v>659.8</v>
      </c>
      <c r="O197" s="693">
        <v>485.2</v>
      </c>
      <c r="P197" s="699">
        <v>6</v>
      </c>
      <c r="Q197" s="759">
        <v>659.8</v>
      </c>
      <c r="R197" s="720">
        <v>659.8</v>
      </c>
      <c r="S197" s="720">
        <v>485.2</v>
      </c>
      <c r="T197" s="378"/>
      <c r="U197" s="759">
        <v>659.8</v>
      </c>
      <c r="V197" s="720">
        <v>659.8</v>
      </c>
      <c r="W197" s="720">
        <v>485.2</v>
      </c>
      <c r="X197" s="378"/>
      <c r="Y197" s="6"/>
      <c r="Z197" s="91"/>
      <c r="AA197" s="91"/>
      <c r="AB197" s="91"/>
      <c r="AC197" s="91"/>
    </row>
    <row r="198" spans="1:78" s="7" customFormat="1" ht="15" customHeight="1" x14ac:dyDescent="0.2">
      <c r="A198" s="824"/>
      <c r="B198" s="843"/>
      <c r="C198" s="866"/>
      <c r="D198" s="805"/>
      <c r="E198" s="917"/>
      <c r="F198" s="893"/>
      <c r="G198" s="823"/>
      <c r="H198" s="99" t="s">
        <v>20</v>
      </c>
      <c r="I198" s="372">
        <v>25.2</v>
      </c>
      <c r="J198" s="370">
        <v>25.2</v>
      </c>
      <c r="K198" s="370">
        <v>19.2</v>
      </c>
      <c r="L198" s="376"/>
      <c r="M198" s="695">
        <v>30.4</v>
      </c>
      <c r="N198" s="694">
        <v>30.4</v>
      </c>
      <c r="O198" s="694">
        <v>23.3</v>
      </c>
      <c r="P198" s="698"/>
      <c r="Q198" s="727">
        <v>30.4</v>
      </c>
      <c r="R198" s="726">
        <v>30.4</v>
      </c>
      <c r="S198" s="726">
        <v>23.3</v>
      </c>
      <c r="T198" s="376"/>
      <c r="U198" s="727">
        <v>30.4</v>
      </c>
      <c r="V198" s="726">
        <v>30.4</v>
      </c>
      <c r="W198" s="726">
        <v>23.3</v>
      </c>
      <c r="X198" s="378"/>
      <c r="Y198" s="6"/>
      <c r="Z198" s="91"/>
      <c r="AA198" s="91"/>
      <c r="AB198" s="91"/>
      <c r="AC198" s="91"/>
    </row>
    <row r="199" spans="1:78" s="7" customFormat="1" ht="15" customHeight="1" x14ac:dyDescent="0.2">
      <c r="A199" s="824"/>
      <c r="B199" s="843"/>
      <c r="C199" s="866"/>
      <c r="D199" s="805"/>
      <c r="E199" s="917"/>
      <c r="F199" s="893"/>
      <c r="G199" s="823"/>
      <c r="H199" s="99" t="s">
        <v>22</v>
      </c>
      <c r="I199" s="372">
        <v>50.1</v>
      </c>
      <c r="J199" s="370">
        <v>50.1</v>
      </c>
      <c r="K199" s="370">
        <v>30.4</v>
      </c>
      <c r="L199" s="376"/>
      <c r="M199" s="695">
        <v>52</v>
      </c>
      <c r="N199" s="694">
        <v>52</v>
      </c>
      <c r="O199" s="694">
        <v>31.8</v>
      </c>
      <c r="P199" s="698"/>
      <c r="Q199" s="727">
        <v>52</v>
      </c>
      <c r="R199" s="726">
        <v>52</v>
      </c>
      <c r="S199" s="726">
        <v>31.8</v>
      </c>
      <c r="T199" s="376"/>
      <c r="U199" s="727">
        <v>52</v>
      </c>
      <c r="V199" s="726">
        <v>52</v>
      </c>
      <c r="W199" s="726">
        <v>31.8</v>
      </c>
      <c r="X199" s="378"/>
      <c r="Y199" s="6"/>
      <c r="Z199" s="91"/>
      <c r="AA199" s="91"/>
      <c r="AB199" s="91"/>
      <c r="AC199" s="91"/>
    </row>
    <row r="200" spans="1:78" s="7" customFormat="1" ht="15" customHeight="1" thickBot="1" x14ac:dyDescent="0.25">
      <c r="A200" s="824"/>
      <c r="B200" s="843"/>
      <c r="C200" s="866"/>
      <c r="D200" s="805"/>
      <c r="E200" s="917"/>
      <c r="F200" s="893"/>
      <c r="G200" s="823"/>
      <c r="H200" s="102" t="s">
        <v>231</v>
      </c>
      <c r="I200" s="368">
        <v>16.600000000000001</v>
      </c>
      <c r="J200" s="367">
        <v>16.600000000000001</v>
      </c>
      <c r="K200" s="367">
        <v>12.7</v>
      </c>
      <c r="L200" s="367"/>
      <c r="M200" s="368"/>
      <c r="N200" s="367"/>
      <c r="O200" s="367"/>
      <c r="P200" s="367"/>
      <c r="Q200" s="368"/>
      <c r="R200" s="367"/>
      <c r="S200" s="367"/>
      <c r="T200" s="367"/>
      <c r="U200" s="368"/>
      <c r="V200" s="367"/>
      <c r="W200" s="367"/>
      <c r="X200" s="379"/>
      <c r="Y200" s="6"/>
      <c r="Z200" s="91"/>
      <c r="AA200" s="91"/>
      <c r="AB200" s="91"/>
      <c r="AC200" s="91"/>
    </row>
    <row r="201" spans="1:78" s="8" customFormat="1" ht="15" customHeight="1" thickBot="1" x14ac:dyDescent="0.25">
      <c r="A201" s="824"/>
      <c r="B201" s="843"/>
      <c r="C201" s="866"/>
      <c r="D201" s="805"/>
      <c r="E201" s="917"/>
      <c r="F201" s="845" t="s">
        <v>23</v>
      </c>
      <c r="G201" s="846"/>
      <c r="H201" s="847"/>
      <c r="I201" s="734">
        <f>J201+L201</f>
        <v>691.2</v>
      </c>
      <c r="J201" s="735">
        <f>SUM(J197:J200)</f>
        <v>691.2</v>
      </c>
      <c r="K201" s="735">
        <f>SUM(K197:K200)</f>
        <v>506.4</v>
      </c>
      <c r="L201" s="735">
        <f>SUM(L197:L200)</f>
        <v>0</v>
      </c>
      <c r="M201" s="373">
        <f>N201+P201</f>
        <v>748.19999999999993</v>
      </c>
      <c r="N201" s="374">
        <f>SUM(N197:N200)</f>
        <v>742.19999999999993</v>
      </c>
      <c r="O201" s="697">
        <f t="shared" ref="O201:P201" si="93">SUM(O197:O200)</f>
        <v>540.29999999999995</v>
      </c>
      <c r="P201" s="697">
        <f t="shared" si="93"/>
        <v>6</v>
      </c>
      <c r="Q201" s="696">
        <f>R201+T201</f>
        <v>742.19999999999993</v>
      </c>
      <c r="R201" s="697">
        <f>SUM(R197:R200)</f>
        <v>742.19999999999993</v>
      </c>
      <c r="S201" s="697">
        <f t="shared" ref="S201" si="94">SUM(S197:S200)</f>
        <v>540.29999999999995</v>
      </c>
      <c r="T201" s="697">
        <f t="shared" ref="T201" si="95">SUM(T197:T200)</f>
        <v>0</v>
      </c>
      <c r="U201" s="696">
        <f>V201+X201</f>
        <v>742.19999999999993</v>
      </c>
      <c r="V201" s="697">
        <f>SUM(V197:V200)</f>
        <v>742.19999999999993</v>
      </c>
      <c r="W201" s="697">
        <f t="shared" ref="W201" si="96">SUM(W197:W200)</f>
        <v>540.29999999999995</v>
      </c>
      <c r="X201" s="697">
        <f t="shared" ref="X201" si="97">SUM(X197:X200)</f>
        <v>0</v>
      </c>
      <c r="Y201" s="6"/>
      <c r="Z201" s="91"/>
      <c r="AA201" s="91"/>
      <c r="AB201" s="91"/>
      <c r="AC201" s="91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</row>
    <row r="202" spans="1:78" s="7" customFormat="1" ht="15.75" customHeight="1" x14ac:dyDescent="0.2">
      <c r="A202" s="800">
        <v>1</v>
      </c>
      <c r="B202" s="801">
        <v>2</v>
      </c>
      <c r="C202" s="910">
        <v>3</v>
      </c>
      <c r="D202" s="804" t="s">
        <v>113</v>
      </c>
      <c r="E202" s="916" t="s">
        <v>114</v>
      </c>
      <c r="F202" s="892" t="s">
        <v>111</v>
      </c>
      <c r="G202" s="863" t="s">
        <v>115</v>
      </c>
      <c r="H202" s="103" t="s">
        <v>21</v>
      </c>
      <c r="I202" s="392">
        <v>126.5</v>
      </c>
      <c r="J202" s="369">
        <v>126.5</v>
      </c>
      <c r="K202" s="369">
        <v>88.9</v>
      </c>
      <c r="L202" s="376">
        <v>0</v>
      </c>
      <c r="M202" s="713">
        <v>143.6</v>
      </c>
      <c r="N202" s="703">
        <v>143.6</v>
      </c>
      <c r="O202" s="703">
        <v>99.6</v>
      </c>
      <c r="P202" s="376">
        <v>0</v>
      </c>
      <c r="Q202" s="759">
        <v>143.6</v>
      </c>
      <c r="R202" s="720">
        <v>143.6</v>
      </c>
      <c r="S202" s="720">
        <v>99.6</v>
      </c>
      <c r="T202" s="709">
        <v>0</v>
      </c>
      <c r="U202" s="759">
        <v>143.6</v>
      </c>
      <c r="V202" s="720">
        <v>143.6</v>
      </c>
      <c r="W202" s="720">
        <v>99.6</v>
      </c>
      <c r="X202" s="710">
        <v>0</v>
      </c>
      <c r="Y202" s="6"/>
      <c r="Z202" s="91"/>
      <c r="AA202" s="91"/>
      <c r="AB202" s="91"/>
      <c r="AC202" s="91"/>
    </row>
    <row r="203" spans="1:78" s="7" customFormat="1" ht="15.75" customHeight="1" x14ac:dyDescent="0.2">
      <c r="A203" s="824"/>
      <c r="B203" s="843"/>
      <c r="C203" s="866"/>
      <c r="D203" s="805"/>
      <c r="E203" s="917"/>
      <c r="F203" s="893"/>
      <c r="G203" s="823"/>
      <c r="H203" s="99" t="s">
        <v>20</v>
      </c>
      <c r="I203" s="372">
        <v>5.4</v>
      </c>
      <c r="J203" s="370">
        <v>5.4</v>
      </c>
      <c r="K203" s="370">
        <v>4.0999999999999996</v>
      </c>
      <c r="L203" s="376">
        <v>0</v>
      </c>
      <c r="M203" s="705">
        <v>5</v>
      </c>
      <c r="N203" s="704">
        <v>5</v>
      </c>
      <c r="O203" s="704">
        <v>3.8</v>
      </c>
      <c r="P203" s="376">
        <v>0</v>
      </c>
      <c r="Q203" s="727">
        <v>5</v>
      </c>
      <c r="R203" s="726">
        <v>5</v>
      </c>
      <c r="S203" s="726">
        <v>3.8</v>
      </c>
      <c r="T203" s="709">
        <v>0</v>
      </c>
      <c r="U203" s="727">
        <v>5</v>
      </c>
      <c r="V203" s="726">
        <v>5</v>
      </c>
      <c r="W203" s="726">
        <v>3.8</v>
      </c>
      <c r="X203" s="711">
        <v>0</v>
      </c>
      <c r="Y203" s="6"/>
      <c r="Z203" s="91"/>
      <c r="AA203" s="91"/>
      <c r="AB203" s="91"/>
      <c r="AC203" s="91"/>
    </row>
    <row r="204" spans="1:78" s="7" customFormat="1" ht="15.75" customHeight="1" x14ac:dyDescent="0.2">
      <c r="A204" s="824"/>
      <c r="B204" s="843"/>
      <c r="C204" s="866"/>
      <c r="D204" s="805"/>
      <c r="E204" s="917"/>
      <c r="F204" s="893"/>
      <c r="G204" s="823"/>
      <c r="H204" s="99" t="s">
        <v>22</v>
      </c>
      <c r="I204" s="372">
        <v>8.4</v>
      </c>
      <c r="J204" s="370">
        <v>8.4</v>
      </c>
      <c r="K204" s="370">
        <v>5.2</v>
      </c>
      <c r="L204" s="376">
        <v>0</v>
      </c>
      <c r="M204" s="705">
        <v>8.8000000000000007</v>
      </c>
      <c r="N204" s="704">
        <v>8.8000000000000007</v>
      </c>
      <c r="O204" s="704">
        <v>5.4</v>
      </c>
      <c r="P204" s="376">
        <v>0</v>
      </c>
      <c r="Q204" s="727">
        <v>8.8000000000000007</v>
      </c>
      <c r="R204" s="726">
        <v>8.8000000000000007</v>
      </c>
      <c r="S204" s="726">
        <v>5.4</v>
      </c>
      <c r="T204" s="709">
        <v>0</v>
      </c>
      <c r="U204" s="727">
        <v>8.8000000000000007</v>
      </c>
      <c r="V204" s="726">
        <v>8.8000000000000007</v>
      </c>
      <c r="W204" s="726">
        <v>5.4</v>
      </c>
      <c r="X204" s="711">
        <v>0</v>
      </c>
      <c r="Y204" s="6"/>
      <c r="Z204" s="91"/>
      <c r="AA204" s="91"/>
      <c r="AB204" s="91"/>
      <c r="AC204" s="91"/>
    </row>
    <row r="205" spans="1:78" s="7" customFormat="1" ht="15.75" customHeight="1" thickBot="1" x14ac:dyDescent="0.25">
      <c r="A205" s="824"/>
      <c r="B205" s="843"/>
      <c r="C205" s="866"/>
      <c r="D205" s="805"/>
      <c r="E205" s="917"/>
      <c r="F205" s="893"/>
      <c r="G205" s="823"/>
      <c r="H205" s="102" t="s">
        <v>231</v>
      </c>
      <c r="I205" s="368">
        <v>3.3</v>
      </c>
      <c r="J205" s="367">
        <v>3.3</v>
      </c>
      <c r="K205" s="367">
        <v>2.5</v>
      </c>
      <c r="L205" s="367"/>
      <c r="M205" s="368"/>
      <c r="N205" s="367"/>
      <c r="O205" s="367"/>
      <c r="P205" s="367"/>
      <c r="Q205" s="702"/>
      <c r="R205" s="701"/>
      <c r="S205" s="701"/>
      <c r="T205" s="701"/>
      <c r="U205" s="702"/>
      <c r="V205" s="701"/>
      <c r="W205" s="701"/>
      <c r="X205" s="712"/>
      <c r="Y205" s="6"/>
      <c r="Z205" s="91"/>
      <c r="AA205" s="91"/>
      <c r="AB205" s="91"/>
      <c r="AC205" s="91"/>
    </row>
    <row r="206" spans="1:78" s="8" customFormat="1" ht="15.75" customHeight="1" thickBot="1" x14ac:dyDescent="0.25">
      <c r="A206" s="824"/>
      <c r="B206" s="843"/>
      <c r="C206" s="866"/>
      <c r="D206" s="805"/>
      <c r="E206" s="917"/>
      <c r="F206" s="845" t="s">
        <v>23</v>
      </c>
      <c r="G206" s="846"/>
      <c r="H206" s="847"/>
      <c r="I206" s="734">
        <f>J206+L206</f>
        <v>143.60000000000002</v>
      </c>
      <c r="J206" s="735">
        <f>SUM(J202:J205)</f>
        <v>143.60000000000002</v>
      </c>
      <c r="K206" s="735">
        <f>SUM(K202:K205)</f>
        <v>100.7</v>
      </c>
      <c r="L206" s="735">
        <f>SUM(L202:L205)</f>
        <v>0</v>
      </c>
      <c r="M206" s="706">
        <f>N206+P206</f>
        <v>157.4</v>
      </c>
      <c r="N206" s="707">
        <f>SUM(N202:N205)</f>
        <v>157.4</v>
      </c>
      <c r="O206" s="707">
        <f t="shared" ref="O206" si="98">SUM(O202:O205)</f>
        <v>108.8</v>
      </c>
      <c r="P206" s="707">
        <f t="shared" ref="P206" si="99">SUM(P202:P205)</f>
        <v>0</v>
      </c>
      <c r="Q206" s="706">
        <f>R206+T206</f>
        <v>157.4</v>
      </c>
      <c r="R206" s="707">
        <f>SUM(R202:R205)</f>
        <v>157.4</v>
      </c>
      <c r="S206" s="707">
        <f t="shared" ref="S206" si="100">SUM(S202:S205)</f>
        <v>108.8</v>
      </c>
      <c r="T206" s="707">
        <f t="shared" ref="T206" si="101">SUM(T202:T205)</f>
        <v>0</v>
      </c>
      <c r="U206" s="706">
        <f>V206+X206</f>
        <v>157.4</v>
      </c>
      <c r="V206" s="707">
        <f>SUM(V202:V205)</f>
        <v>157.4</v>
      </c>
      <c r="W206" s="707">
        <f t="shared" ref="W206" si="102">SUM(W202:W205)</f>
        <v>108.8</v>
      </c>
      <c r="X206" s="708">
        <f t="shared" ref="X206" si="103">SUM(X202:X205)</f>
        <v>0</v>
      </c>
      <c r="Y206" s="6"/>
      <c r="Z206" s="91"/>
      <c r="AA206" s="91"/>
      <c r="AB206" s="91"/>
      <c r="AC206" s="91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</row>
    <row r="207" spans="1:78" s="7" customFormat="1" ht="15.75" customHeight="1" x14ac:dyDescent="0.2">
      <c r="A207" s="800">
        <v>1</v>
      </c>
      <c r="B207" s="801">
        <v>2</v>
      </c>
      <c r="C207" s="910">
        <v>4</v>
      </c>
      <c r="D207" s="804" t="s">
        <v>116</v>
      </c>
      <c r="E207" s="916" t="s">
        <v>117</v>
      </c>
      <c r="F207" s="892" t="s">
        <v>111</v>
      </c>
      <c r="G207" s="863" t="s">
        <v>118</v>
      </c>
      <c r="H207" s="103" t="s">
        <v>21</v>
      </c>
      <c r="I207" s="392">
        <v>139.5</v>
      </c>
      <c r="J207" s="369">
        <v>139.5</v>
      </c>
      <c r="K207" s="369">
        <v>97.3</v>
      </c>
      <c r="L207" s="381"/>
      <c r="M207" s="719">
        <v>183.6</v>
      </c>
      <c r="N207" s="714">
        <v>183.6</v>
      </c>
      <c r="O207" s="714">
        <v>111.7</v>
      </c>
      <c r="P207" s="381"/>
      <c r="Q207" s="759">
        <v>176.2</v>
      </c>
      <c r="R207" s="720">
        <v>176.2</v>
      </c>
      <c r="S207" s="720">
        <v>111.7</v>
      </c>
      <c r="T207" s="381"/>
      <c r="U207" s="759">
        <v>176.2</v>
      </c>
      <c r="V207" s="720">
        <v>176.2</v>
      </c>
      <c r="W207" s="720">
        <v>111.7</v>
      </c>
      <c r="X207" s="381"/>
      <c r="Y207" s="6"/>
      <c r="Z207" s="91"/>
      <c r="AA207" s="91"/>
      <c r="AB207" s="91"/>
      <c r="AC207" s="91"/>
    </row>
    <row r="208" spans="1:78" s="7" customFormat="1" ht="15.75" customHeight="1" x14ac:dyDescent="0.2">
      <c r="A208" s="824"/>
      <c r="B208" s="843"/>
      <c r="C208" s="866"/>
      <c r="D208" s="805"/>
      <c r="E208" s="917"/>
      <c r="F208" s="893"/>
      <c r="G208" s="823"/>
      <c r="H208" s="99" t="s">
        <v>20</v>
      </c>
      <c r="I208" s="372">
        <v>21</v>
      </c>
      <c r="J208" s="370">
        <v>21</v>
      </c>
      <c r="K208" s="370">
        <v>16</v>
      </c>
      <c r="L208" s="376"/>
      <c r="M208" s="716">
        <v>22.7</v>
      </c>
      <c r="N208" s="715">
        <v>22.7</v>
      </c>
      <c r="O208" s="715">
        <v>17.399999999999999</v>
      </c>
      <c r="P208" s="376"/>
      <c r="Q208" s="727">
        <v>22.7</v>
      </c>
      <c r="R208" s="726">
        <v>22.7</v>
      </c>
      <c r="S208" s="726">
        <v>17.399999999999999</v>
      </c>
      <c r="T208" s="376"/>
      <c r="U208" s="727">
        <v>22.7</v>
      </c>
      <c r="V208" s="726">
        <v>22.7</v>
      </c>
      <c r="W208" s="726">
        <v>17.399999999999999</v>
      </c>
      <c r="X208" s="378"/>
      <c r="Y208" s="6"/>
      <c r="Z208" s="91"/>
      <c r="AA208" s="91"/>
      <c r="AB208" s="91"/>
      <c r="AC208" s="91"/>
    </row>
    <row r="209" spans="1:78" s="7" customFormat="1" ht="15.75" customHeight="1" x14ac:dyDescent="0.2">
      <c r="A209" s="824"/>
      <c r="B209" s="843"/>
      <c r="C209" s="866"/>
      <c r="D209" s="805"/>
      <c r="E209" s="917"/>
      <c r="F209" s="893"/>
      <c r="G209" s="823"/>
      <c r="H209" s="99" t="s">
        <v>22</v>
      </c>
      <c r="I209" s="372">
        <v>9.8000000000000007</v>
      </c>
      <c r="J209" s="370">
        <v>9.8000000000000007</v>
      </c>
      <c r="K209" s="370">
        <v>4</v>
      </c>
      <c r="L209" s="376"/>
      <c r="M209" s="716">
        <v>10.4</v>
      </c>
      <c r="N209" s="715">
        <v>10.4</v>
      </c>
      <c r="O209" s="715">
        <v>4</v>
      </c>
      <c r="P209" s="376"/>
      <c r="Q209" s="727">
        <v>10.4</v>
      </c>
      <c r="R209" s="726">
        <v>10.4</v>
      </c>
      <c r="S209" s="726">
        <v>4</v>
      </c>
      <c r="T209" s="376"/>
      <c r="U209" s="727">
        <v>10.4</v>
      </c>
      <c r="V209" s="726">
        <v>10.4</v>
      </c>
      <c r="W209" s="726">
        <v>4</v>
      </c>
      <c r="X209" s="378"/>
      <c r="Y209" s="6"/>
      <c r="Z209" s="91"/>
      <c r="AA209" s="91"/>
      <c r="AB209" s="91"/>
      <c r="AC209" s="91"/>
    </row>
    <row r="210" spans="1:78" s="7" customFormat="1" ht="15.75" customHeight="1" thickBot="1" x14ac:dyDescent="0.25">
      <c r="A210" s="824"/>
      <c r="B210" s="843"/>
      <c r="C210" s="866"/>
      <c r="D210" s="805"/>
      <c r="E210" s="917"/>
      <c r="F210" s="893"/>
      <c r="G210" s="823"/>
      <c r="H210" s="102" t="s">
        <v>231</v>
      </c>
      <c r="I210" s="368">
        <v>3.5</v>
      </c>
      <c r="J210" s="367">
        <v>3.5</v>
      </c>
      <c r="K210" s="367">
        <v>2.7</v>
      </c>
      <c r="L210" s="367"/>
      <c r="M210" s="368"/>
      <c r="N210" s="367"/>
      <c r="O210" s="367"/>
      <c r="P210" s="367"/>
      <c r="Q210" s="368"/>
      <c r="R210" s="367"/>
      <c r="S210" s="367"/>
      <c r="T210" s="367"/>
      <c r="U210" s="368"/>
      <c r="V210" s="367"/>
      <c r="W210" s="367"/>
      <c r="X210" s="379"/>
      <c r="Y210" s="6"/>
      <c r="Z210" s="91"/>
      <c r="AA210" s="91"/>
      <c r="AB210" s="91"/>
      <c r="AC210" s="91"/>
    </row>
    <row r="211" spans="1:78" s="8" customFormat="1" ht="15.75" customHeight="1" thickBot="1" x14ac:dyDescent="0.25">
      <c r="A211" s="824"/>
      <c r="B211" s="843"/>
      <c r="C211" s="866"/>
      <c r="D211" s="805"/>
      <c r="E211" s="917"/>
      <c r="F211" s="845" t="s">
        <v>23</v>
      </c>
      <c r="G211" s="846"/>
      <c r="H211" s="847"/>
      <c r="I211" s="734">
        <f>J211+L211</f>
        <v>173.8</v>
      </c>
      <c r="J211" s="735">
        <f>SUM(J207:J210)</f>
        <v>173.8</v>
      </c>
      <c r="K211" s="735">
        <f>SUM(K207:K210)</f>
        <v>120</v>
      </c>
      <c r="L211" s="735">
        <f>SUM(L207:L210)</f>
        <v>0</v>
      </c>
      <c r="M211" s="717">
        <f>N211+P211</f>
        <v>216.7</v>
      </c>
      <c r="N211" s="718">
        <f>SUM(N207:N210)</f>
        <v>216.7</v>
      </c>
      <c r="O211" s="718">
        <f t="shared" ref="O211" si="104">SUM(O207:O210)</f>
        <v>133.1</v>
      </c>
      <c r="P211" s="718">
        <f t="shared" ref="P211" si="105">SUM(P207:P210)</f>
        <v>0</v>
      </c>
      <c r="Q211" s="717">
        <f>R211+T211</f>
        <v>209.29999999999998</v>
      </c>
      <c r="R211" s="718">
        <f>SUM(R207:R210)</f>
        <v>209.29999999999998</v>
      </c>
      <c r="S211" s="718">
        <f t="shared" ref="S211" si="106">SUM(S207:S210)</f>
        <v>133.1</v>
      </c>
      <c r="T211" s="718">
        <f t="shared" ref="T211" si="107">SUM(T207:T210)</f>
        <v>0</v>
      </c>
      <c r="U211" s="717">
        <f>V211+X211</f>
        <v>209.29999999999998</v>
      </c>
      <c r="V211" s="718">
        <f>SUM(V207:V210)</f>
        <v>209.29999999999998</v>
      </c>
      <c r="W211" s="718">
        <f t="shared" ref="W211" si="108">SUM(W207:W210)</f>
        <v>133.1</v>
      </c>
      <c r="X211" s="718">
        <f t="shared" ref="X211" si="109">SUM(X207:X210)</f>
        <v>0</v>
      </c>
      <c r="Y211" s="6"/>
      <c r="Z211" s="91"/>
      <c r="AA211" s="91"/>
      <c r="AB211" s="91"/>
      <c r="AC211" s="91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</row>
    <row r="212" spans="1:78" s="7" customFormat="1" ht="15.75" customHeight="1" x14ac:dyDescent="0.2">
      <c r="A212" s="800">
        <v>1</v>
      </c>
      <c r="B212" s="786">
        <v>2</v>
      </c>
      <c r="C212" s="893">
        <v>5</v>
      </c>
      <c r="D212" s="822" t="s">
        <v>119</v>
      </c>
      <c r="E212" s="891" t="s">
        <v>120</v>
      </c>
      <c r="F212" s="892" t="s">
        <v>111</v>
      </c>
      <c r="G212" s="863" t="s">
        <v>121</v>
      </c>
      <c r="H212" s="103" t="s">
        <v>21</v>
      </c>
      <c r="I212" s="392">
        <v>265</v>
      </c>
      <c r="J212" s="369">
        <v>249.8</v>
      </c>
      <c r="K212" s="369">
        <v>128.6</v>
      </c>
      <c r="L212" s="378">
        <v>15.2</v>
      </c>
      <c r="M212" s="725">
        <v>292.7</v>
      </c>
      <c r="N212" s="720">
        <v>292.7</v>
      </c>
      <c r="O212" s="720">
        <v>147</v>
      </c>
      <c r="P212" s="378"/>
      <c r="Q212" s="759">
        <v>288.2</v>
      </c>
      <c r="R212" s="720">
        <v>288.2</v>
      </c>
      <c r="S212" s="720">
        <v>147</v>
      </c>
      <c r="T212" s="378"/>
      <c r="U212" s="759">
        <v>288.2</v>
      </c>
      <c r="V212" s="720">
        <v>288.2</v>
      </c>
      <c r="W212" s="720">
        <v>147</v>
      </c>
      <c r="X212" s="378"/>
      <c r="Y212" s="6"/>
      <c r="Z212" s="91"/>
      <c r="AA212" s="91"/>
      <c r="AB212" s="91"/>
      <c r="AC212" s="91"/>
    </row>
    <row r="213" spans="1:78" s="7" customFormat="1" ht="15.75" customHeight="1" x14ac:dyDescent="0.2">
      <c r="A213" s="824"/>
      <c r="B213" s="786"/>
      <c r="C213" s="893"/>
      <c r="D213" s="822"/>
      <c r="E213" s="891"/>
      <c r="F213" s="893"/>
      <c r="G213" s="823"/>
      <c r="H213" s="99" t="s">
        <v>20</v>
      </c>
      <c r="I213" s="372">
        <v>34.200000000000003</v>
      </c>
      <c r="J213" s="370">
        <v>34.200000000000003</v>
      </c>
      <c r="K213" s="370">
        <v>26.1</v>
      </c>
      <c r="L213" s="376"/>
      <c r="M213" s="722">
        <v>29.5</v>
      </c>
      <c r="N213" s="721">
        <v>29.5</v>
      </c>
      <c r="O213" s="721">
        <v>22.6</v>
      </c>
      <c r="P213" s="376"/>
      <c r="Q213" s="727">
        <v>29.5</v>
      </c>
      <c r="R213" s="726">
        <v>29.5</v>
      </c>
      <c r="S213" s="726">
        <v>22.6</v>
      </c>
      <c r="T213" s="376"/>
      <c r="U213" s="727">
        <v>29.5</v>
      </c>
      <c r="V213" s="726">
        <v>29.5</v>
      </c>
      <c r="W213" s="726">
        <v>22.6</v>
      </c>
      <c r="X213" s="378"/>
      <c r="Y213" s="6"/>
      <c r="Z213" s="91"/>
      <c r="AA213" s="91"/>
      <c r="AB213" s="91"/>
      <c r="AC213" s="91"/>
    </row>
    <row r="214" spans="1:78" s="7" customFormat="1" ht="15.75" customHeight="1" x14ac:dyDescent="0.2">
      <c r="A214" s="824"/>
      <c r="B214" s="786"/>
      <c r="C214" s="893"/>
      <c r="D214" s="822"/>
      <c r="E214" s="891"/>
      <c r="F214" s="893"/>
      <c r="G214" s="823"/>
      <c r="H214" s="99" t="s">
        <v>22</v>
      </c>
      <c r="I214" s="372">
        <v>25.1</v>
      </c>
      <c r="J214" s="370">
        <v>25.1</v>
      </c>
      <c r="K214" s="370">
        <v>5</v>
      </c>
      <c r="L214" s="376"/>
      <c r="M214" s="722">
        <v>26.9</v>
      </c>
      <c r="N214" s="721">
        <v>26.9</v>
      </c>
      <c r="O214" s="721">
        <v>6.5</v>
      </c>
      <c r="P214" s="376"/>
      <c r="Q214" s="727">
        <v>26.9</v>
      </c>
      <c r="R214" s="726">
        <v>26.9</v>
      </c>
      <c r="S214" s="726">
        <v>6.5</v>
      </c>
      <c r="T214" s="376"/>
      <c r="U214" s="727">
        <v>26.9</v>
      </c>
      <c r="V214" s="726">
        <v>26.9</v>
      </c>
      <c r="W214" s="726">
        <v>6.5</v>
      </c>
      <c r="X214" s="378"/>
      <c r="Y214" s="6"/>
      <c r="Z214" s="91"/>
      <c r="AA214" s="91"/>
      <c r="AB214" s="91"/>
      <c r="AC214" s="91"/>
    </row>
    <row r="215" spans="1:78" s="7" customFormat="1" ht="15.75" customHeight="1" thickBot="1" x14ac:dyDescent="0.25">
      <c r="A215" s="824"/>
      <c r="B215" s="786"/>
      <c r="C215" s="893"/>
      <c r="D215" s="822"/>
      <c r="E215" s="891"/>
      <c r="F215" s="893"/>
      <c r="G215" s="823"/>
      <c r="H215" s="102" t="s">
        <v>231</v>
      </c>
      <c r="I215" s="368">
        <v>4.9000000000000004</v>
      </c>
      <c r="J215" s="367">
        <v>4.9000000000000004</v>
      </c>
      <c r="K215" s="367">
        <v>3.7</v>
      </c>
      <c r="L215" s="367"/>
      <c r="M215" s="368"/>
      <c r="N215" s="367"/>
      <c r="O215" s="367"/>
      <c r="P215" s="367"/>
      <c r="Q215" s="368"/>
      <c r="R215" s="367"/>
      <c r="S215" s="367"/>
      <c r="T215" s="367"/>
      <c r="U215" s="368"/>
      <c r="V215" s="367"/>
      <c r="W215" s="367"/>
      <c r="X215" s="379"/>
      <c r="Y215" s="6"/>
      <c r="Z215" s="91"/>
      <c r="AA215" s="91"/>
      <c r="AB215" s="91"/>
      <c r="AC215" s="91"/>
    </row>
    <row r="216" spans="1:78" s="8" customFormat="1" ht="15.75" customHeight="1" thickBot="1" x14ac:dyDescent="0.25">
      <c r="A216" s="824"/>
      <c r="B216" s="786"/>
      <c r="C216" s="893"/>
      <c r="D216" s="822"/>
      <c r="E216" s="891"/>
      <c r="F216" s="845" t="s">
        <v>23</v>
      </c>
      <c r="G216" s="846"/>
      <c r="H216" s="847"/>
      <c r="I216" s="734">
        <f>J216+L216</f>
        <v>329.2</v>
      </c>
      <c r="J216" s="735">
        <f>SUM(J212:J215)</f>
        <v>314</v>
      </c>
      <c r="K216" s="735">
        <f>SUM(K212:K215)</f>
        <v>163.39999999999998</v>
      </c>
      <c r="L216" s="735">
        <f>SUM(L212:L215)</f>
        <v>15.2</v>
      </c>
      <c r="M216" s="723">
        <f>N216+P216</f>
        <v>349.09999999999997</v>
      </c>
      <c r="N216" s="724">
        <f>SUM(N212:N215)</f>
        <v>349.09999999999997</v>
      </c>
      <c r="O216" s="724">
        <f t="shared" ref="O216" si="110">SUM(O212:O215)</f>
        <v>176.1</v>
      </c>
      <c r="P216" s="724">
        <f t="shared" ref="P216" si="111">SUM(P212:P215)</f>
        <v>0</v>
      </c>
      <c r="Q216" s="723">
        <f>R216+T216</f>
        <v>344.59999999999997</v>
      </c>
      <c r="R216" s="724">
        <f>SUM(R212:R215)</f>
        <v>344.59999999999997</v>
      </c>
      <c r="S216" s="724">
        <f t="shared" ref="S216" si="112">SUM(S212:S215)</f>
        <v>176.1</v>
      </c>
      <c r="T216" s="724">
        <f t="shared" ref="T216" si="113">SUM(T212:T215)</f>
        <v>0</v>
      </c>
      <c r="U216" s="723">
        <f>V216+X216</f>
        <v>344.59999999999997</v>
      </c>
      <c r="V216" s="724">
        <f>SUM(V212:V215)</f>
        <v>344.59999999999997</v>
      </c>
      <c r="W216" s="724">
        <f t="shared" ref="W216" si="114">SUM(W212:W215)</f>
        <v>176.1</v>
      </c>
      <c r="X216" s="724">
        <f t="shared" ref="X216" si="115">SUM(X212:X215)</f>
        <v>0</v>
      </c>
      <c r="Y216" s="6"/>
      <c r="Z216" s="91"/>
      <c r="AA216" s="91"/>
      <c r="AB216" s="91"/>
      <c r="AC216" s="91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</row>
    <row r="217" spans="1:78" s="7" customFormat="1" ht="15.75" customHeight="1" x14ac:dyDescent="0.2">
      <c r="A217" s="800">
        <v>1</v>
      </c>
      <c r="B217" s="786">
        <v>2</v>
      </c>
      <c r="C217" s="823">
        <v>6</v>
      </c>
      <c r="D217" s="822" t="s">
        <v>122</v>
      </c>
      <c r="E217" s="785" t="s">
        <v>123</v>
      </c>
      <c r="F217" s="925" t="s">
        <v>124</v>
      </c>
      <c r="G217" s="823" t="s">
        <v>125</v>
      </c>
      <c r="H217" s="176" t="s">
        <v>21</v>
      </c>
      <c r="I217" s="392">
        <v>177.7</v>
      </c>
      <c r="J217" s="370">
        <v>177.7</v>
      </c>
      <c r="K217" s="370">
        <v>96.6</v>
      </c>
      <c r="L217" s="378">
        <v>0</v>
      </c>
      <c r="M217" s="392">
        <v>195.5</v>
      </c>
      <c r="N217" s="370">
        <v>195.5</v>
      </c>
      <c r="O217" s="370">
        <v>105.1</v>
      </c>
      <c r="P217" s="378">
        <v>0</v>
      </c>
      <c r="Q217" s="392">
        <v>195.5</v>
      </c>
      <c r="R217" s="370">
        <v>195.5</v>
      </c>
      <c r="S217" s="370">
        <v>105.1</v>
      </c>
      <c r="T217" s="378">
        <v>0</v>
      </c>
      <c r="U217" s="392">
        <v>195.5</v>
      </c>
      <c r="V217" s="370">
        <v>195.5</v>
      </c>
      <c r="W217" s="370">
        <v>105.1</v>
      </c>
      <c r="X217" s="378">
        <v>0</v>
      </c>
      <c r="Y217" s="6"/>
      <c r="Z217" s="91"/>
      <c r="AA217" s="91"/>
      <c r="AB217" s="91"/>
      <c r="AC217" s="91"/>
    </row>
    <row r="218" spans="1:78" s="7" customFormat="1" ht="15.75" customHeight="1" x14ac:dyDescent="0.2">
      <c r="A218" s="824"/>
      <c r="B218" s="786"/>
      <c r="C218" s="823"/>
      <c r="D218" s="822"/>
      <c r="E218" s="785"/>
      <c r="F218" s="925"/>
      <c r="G218" s="823"/>
      <c r="H218" s="107" t="s">
        <v>126</v>
      </c>
      <c r="I218" s="368">
        <v>10</v>
      </c>
      <c r="J218" s="393">
        <v>10</v>
      </c>
      <c r="K218" s="393">
        <v>3.8</v>
      </c>
      <c r="L218" s="394">
        <v>0</v>
      </c>
      <c r="M218" s="368">
        <v>12</v>
      </c>
      <c r="N218" s="393">
        <v>12</v>
      </c>
      <c r="O218" s="393">
        <v>4.5999999999999996</v>
      </c>
      <c r="P218" s="394">
        <v>0</v>
      </c>
      <c r="Q218" s="368">
        <v>12</v>
      </c>
      <c r="R218" s="393">
        <v>12</v>
      </c>
      <c r="S218" s="393">
        <v>4.5999999999999996</v>
      </c>
      <c r="T218" s="394">
        <v>0</v>
      </c>
      <c r="U218" s="368">
        <v>12</v>
      </c>
      <c r="V218" s="393">
        <v>12</v>
      </c>
      <c r="W218" s="393">
        <v>4.5999999999999996</v>
      </c>
      <c r="X218" s="394">
        <v>0</v>
      </c>
      <c r="Y218" s="6"/>
      <c r="Z218" s="91"/>
      <c r="AA218" s="91"/>
      <c r="AB218" s="91"/>
      <c r="AC218" s="91"/>
    </row>
    <row r="219" spans="1:78" s="7" customFormat="1" ht="15.75" customHeight="1" thickBot="1" x14ac:dyDescent="0.25">
      <c r="A219" s="824"/>
      <c r="B219" s="786"/>
      <c r="C219" s="823"/>
      <c r="D219" s="822"/>
      <c r="E219" s="785"/>
      <c r="F219" s="926"/>
      <c r="G219" s="802"/>
      <c r="H219" s="175" t="s">
        <v>231</v>
      </c>
      <c r="I219" s="388">
        <v>0.3</v>
      </c>
      <c r="J219" s="395">
        <v>0.3</v>
      </c>
      <c r="K219" s="395">
        <v>0.2</v>
      </c>
      <c r="L219" s="396"/>
      <c r="M219" s="388"/>
      <c r="N219" s="395"/>
      <c r="O219" s="395"/>
      <c r="P219" s="396"/>
      <c r="Q219" s="388"/>
      <c r="R219" s="395"/>
      <c r="S219" s="395"/>
      <c r="T219" s="396"/>
      <c r="U219" s="388"/>
      <c r="V219" s="395"/>
      <c r="W219" s="395"/>
      <c r="X219" s="396"/>
      <c r="Y219" s="6"/>
      <c r="Z219" s="91"/>
      <c r="AA219" s="91"/>
      <c r="AB219" s="91"/>
      <c r="AC219" s="91"/>
    </row>
    <row r="220" spans="1:78" s="8" customFormat="1" ht="15.75" customHeight="1" thickBot="1" x14ac:dyDescent="0.25">
      <c r="A220" s="824"/>
      <c r="B220" s="786"/>
      <c r="C220" s="823"/>
      <c r="D220" s="822"/>
      <c r="E220" s="785"/>
      <c r="F220" s="819" t="s">
        <v>23</v>
      </c>
      <c r="G220" s="820"/>
      <c r="H220" s="821"/>
      <c r="I220" s="734">
        <f>J220+L220</f>
        <v>188</v>
      </c>
      <c r="J220" s="735">
        <f t="shared" ref="J220:O220" si="116">SUM(J217:J219)</f>
        <v>188</v>
      </c>
      <c r="K220" s="735">
        <f t="shared" si="116"/>
        <v>100.6</v>
      </c>
      <c r="L220" s="735">
        <f t="shared" si="116"/>
        <v>0</v>
      </c>
      <c r="M220" s="373">
        <f t="shared" si="116"/>
        <v>207.5</v>
      </c>
      <c r="N220" s="374">
        <f t="shared" si="116"/>
        <v>207.5</v>
      </c>
      <c r="O220" s="374">
        <f t="shared" si="116"/>
        <v>109.69999999999999</v>
      </c>
      <c r="P220" s="375">
        <v>0</v>
      </c>
      <c r="Q220" s="373">
        <f>SUM(Q217:Q219)</f>
        <v>207.5</v>
      </c>
      <c r="R220" s="374">
        <f>SUM(R217:R219)</f>
        <v>207.5</v>
      </c>
      <c r="S220" s="374">
        <f>SUM(S217:S219)</f>
        <v>109.69999999999999</v>
      </c>
      <c r="T220" s="375">
        <v>0</v>
      </c>
      <c r="U220" s="373">
        <f>SUM(U217:U219)</f>
        <v>207.5</v>
      </c>
      <c r="V220" s="374">
        <f>SUM(V217:V219)</f>
        <v>207.5</v>
      </c>
      <c r="W220" s="374">
        <f>SUM(W217:W219)</f>
        <v>109.69999999999999</v>
      </c>
      <c r="X220" s="375">
        <v>0</v>
      </c>
      <c r="Y220" s="6"/>
      <c r="Z220" s="91"/>
      <c r="AA220" s="91"/>
      <c r="AB220" s="91"/>
      <c r="AC220" s="91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</row>
    <row r="221" spans="1:78" s="7" customFormat="1" ht="45" customHeight="1" thickBot="1" x14ac:dyDescent="0.25">
      <c r="A221" s="800">
        <v>1</v>
      </c>
      <c r="B221" s="786">
        <v>2</v>
      </c>
      <c r="C221" s="823">
        <v>7</v>
      </c>
      <c r="D221" s="822" t="s">
        <v>182</v>
      </c>
      <c r="E221" s="930" t="s">
        <v>127</v>
      </c>
      <c r="F221" s="154" t="s">
        <v>124</v>
      </c>
      <c r="G221" s="154" t="s">
        <v>128</v>
      </c>
      <c r="H221" s="146" t="s">
        <v>21</v>
      </c>
      <c r="I221" s="372">
        <v>19.5</v>
      </c>
      <c r="J221" s="391">
        <v>14.5</v>
      </c>
      <c r="K221" s="391">
        <v>8.1999999999999993</v>
      </c>
      <c r="L221" s="377">
        <v>5</v>
      </c>
      <c r="M221" s="372">
        <v>15</v>
      </c>
      <c r="N221" s="391">
        <v>15</v>
      </c>
      <c r="O221" s="391">
        <v>8.1999999999999993</v>
      </c>
      <c r="P221" s="377"/>
      <c r="Q221" s="372">
        <v>15.2</v>
      </c>
      <c r="R221" s="391">
        <v>15.2</v>
      </c>
      <c r="S221" s="391">
        <v>8.1999999999999993</v>
      </c>
      <c r="T221" s="377"/>
      <c r="U221" s="372">
        <v>15</v>
      </c>
      <c r="V221" s="391">
        <v>15</v>
      </c>
      <c r="W221" s="391">
        <v>8.1999999999999993</v>
      </c>
      <c r="X221" s="377"/>
      <c r="Y221" s="6"/>
      <c r="Z221" s="91"/>
      <c r="AA221" s="91"/>
      <c r="AB221" s="91"/>
      <c r="AC221" s="91"/>
    </row>
    <row r="222" spans="1:78" s="8" customFormat="1" ht="24" customHeight="1" thickBot="1" x14ac:dyDescent="0.25">
      <c r="A222" s="824"/>
      <c r="B222" s="786"/>
      <c r="C222" s="823"/>
      <c r="D222" s="822"/>
      <c r="E222" s="930"/>
      <c r="F222" s="845" t="s">
        <v>23</v>
      </c>
      <c r="G222" s="846"/>
      <c r="H222" s="846"/>
      <c r="I222" s="373">
        <v>19.5</v>
      </c>
      <c r="J222" s="374">
        <v>14.5</v>
      </c>
      <c r="K222" s="374">
        <v>8.1999999999999993</v>
      </c>
      <c r="L222" s="375">
        <v>5</v>
      </c>
      <c r="M222" s="373">
        <f>SUM(M221)</f>
        <v>15</v>
      </c>
      <c r="N222" s="374">
        <f>SUM(N221)</f>
        <v>15</v>
      </c>
      <c r="O222" s="374">
        <v>8.1999999999999993</v>
      </c>
      <c r="P222" s="375">
        <v>0</v>
      </c>
      <c r="Q222" s="373">
        <v>15.2</v>
      </c>
      <c r="R222" s="374">
        <v>15.2</v>
      </c>
      <c r="S222" s="374">
        <v>8.1999999999999993</v>
      </c>
      <c r="T222" s="375">
        <v>0</v>
      </c>
      <c r="U222" s="373">
        <v>15</v>
      </c>
      <c r="V222" s="374">
        <v>15</v>
      </c>
      <c r="W222" s="374">
        <v>8.1999999999999993</v>
      </c>
      <c r="X222" s="375">
        <v>0</v>
      </c>
      <c r="Y222" s="6"/>
      <c r="Z222" s="91"/>
      <c r="AA222" s="91"/>
      <c r="AB222" s="91"/>
      <c r="AC222" s="91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</row>
    <row r="223" spans="1:78" s="7" customFormat="1" ht="15" customHeight="1" x14ac:dyDescent="0.2">
      <c r="A223" s="800">
        <v>1</v>
      </c>
      <c r="B223" s="786">
        <v>2</v>
      </c>
      <c r="C223" s="823">
        <v>8</v>
      </c>
      <c r="D223" s="822" t="s">
        <v>186</v>
      </c>
      <c r="E223" s="930" t="s">
        <v>152</v>
      </c>
      <c r="F223" s="859" t="s">
        <v>111</v>
      </c>
      <c r="G223" s="859" t="s">
        <v>187</v>
      </c>
      <c r="H223" s="108" t="s">
        <v>251</v>
      </c>
      <c r="I223" s="389"/>
      <c r="J223" s="390"/>
      <c r="K223" s="391"/>
      <c r="L223" s="377">
        <v>0</v>
      </c>
      <c r="M223" s="389"/>
      <c r="N223" s="390"/>
      <c r="O223" s="391"/>
      <c r="P223" s="377">
        <v>0</v>
      </c>
      <c r="Q223" s="392"/>
      <c r="R223" s="391"/>
      <c r="S223" s="391"/>
      <c r="T223" s="377">
        <v>0</v>
      </c>
      <c r="U223" s="392"/>
      <c r="V223" s="391"/>
      <c r="W223" s="391"/>
      <c r="X223" s="377">
        <v>0</v>
      </c>
      <c r="Y223" s="6"/>
      <c r="Z223" s="91"/>
      <c r="AA223" s="91"/>
      <c r="AB223" s="91"/>
      <c r="AC223" s="91"/>
    </row>
    <row r="224" spans="1:78" s="7" customFormat="1" ht="15" customHeight="1" x14ac:dyDescent="0.2">
      <c r="A224" s="824"/>
      <c r="B224" s="801"/>
      <c r="C224" s="802"/>
      <c r="D224" s="804"/>
      <c r="E224" s="1016"/>
      <c r="F224" s="803"/>
      <c r="G224" s="803"/>
      <c r="H224" s="144" t="s">
        <v>231</v>
      </c>
      <c r="I224" s="371">
        <v>112.9</v>
      </c>
      <c r="J224" s="369">
        <v>112.9</v>
      </c>
      <c r="K224" s="370"/>
      <c r="L224" s="378"/>
      <c r="M224" s="371"/>
      <c r="N224" s="369"/>
      <c r="O224" s="370"/>
      <c r="P224" s="378"/>
      <c r="Q224" s="372"/>
      <c r="R224" s="370"/>
      <c r="S224" s="370"/>
      <c r="T224" s="378"/>
      <c r="U224" s="372"/>
      <c r="V224" s="370"/>
      <c r="W224" s="370"/>
      <c r="X224" s="378"/>
      <c r="Y224" s="6"/>
      <c r="Z224" s="91"/>
      <c r="AA224" s="91"/>
      <c r="AB224" s="91"/>
      <c r="AC224" s="91"/>
    </row>
    <row r="225" spans="1:78" s="7" customFormat="1" ht="15" hidden="1" customHeight="1" x14ac:dyDescent="0.2">
      <c r="A225" s="824"/>
      <c r="B225" s="801"/>
      <c r="C225" s="802"/>
      <c r="D225" s="804"/>
      <c r="E225" s="1016"/>
      <c r="F225" s="803"/>
      <c r="G225" s="803"/>
      <c r="H225" s="107" t="s">
        <v>21</v>
      </c>
      <c r="I225" s="371"/>
      <c r="J225" s="369"/>
      <c r="K225" s="370"/>
      <c r="L225" s="378"/>
      <c r="M225" s="371"/>
      <c r="N225" s="369"/>
      <c r="O225" s="370"/>
      <c r="P225" s="378"/>
      <c r="Q225" s="372"/>
      <c r="R225" s="370"/>
      <c r="S225" s="370"/>
      <c r="T225" s="378"/>
      <c r="U225" s="372"/>
      <c r="V225" s="370"/>
      <c r="W225" s="370"/>
      <c r="X225" s="378"/>
      <c r="Y225" s="6"/>
      <c r="Z225" s="91"/>
      <c r="AA225" s="91"/>
      <c r="AB225" s="91"/>
      <c r="AC225" s="91"/>
    </row>
    <row r="226" spans="1:78" s="7" customFormat="1" ht="15" customHeight="1" thickBot="1" x14ac:dyDescent="0.25">
      <c r="A226" s="824"/>
      <c r="B226" s="801"/>
      <c r="C226" s="802"/>
      <c r="D226" s="804"/>
      <c r="E226" s="1016"/>
      <c r="F226" s="911"/>
      <c r="G226" s="911"/>
      <c r="H226" s="145" t="s">
        <v>155</v>
      </c>
      <c r="I226" s="371">
        <v>15.6</v>
      </c>
      <c r="J226" s="369">
        <v>15.6</v>
      </c>
      <c r="K226" s="370"/>
      <c r="L226" s="378">
        <v>0</v>
      </c>
      <c r="M226" s="371">
        <v>161.6</v>
      </c>
      <c r="N226" s="369">
        <v>161.6</v>
      </c>
      <c r="O226" s="370">
        <v>1.7</v>
      </c>
      <c r="P226" s="378">
        <v>0</v>
      </c>
      <c r="Q226" s="372">
        <v>0</v>
      </c>
      <c r="R226" s="370"/>
      <c r="S226" s="370"/>
      <c r="T226" s="378">
        <v>0</v>
      </c>
      <c r="U226" s="372">
        <v>0</v>
      </c>
      <c r="V226" s="370"/>
      <c r="W226" s="370"/>
      <c r="X226" s="378">
        <v>0</v>
      </c>
      <c r="Y226" s="6"/>
      <c r="Z226" s="91"/>
      <c r="AA226" s="91"/>
      <c r="AB226" s="91"/>
      <c r="AC226" s="91"/>
    </row>
    <row r="227" spans="1:78" s="8" customFormat="1" ht="15" customHeight="1" thickBot="1" x14ac:dyDescent="0.25">
      <c r="A227" s="824"/>
      <c r="B227" s="801"/>
      <c r="C227" s="802"/>
      <c r="D227" s="804"/>
      <c r="E227" s="1016"/>
      <c r="F227" s="819" t="s">
        <v>23</v>
      </c>
      <c r="G227" s="820"/>
      <c r="H227" s="820"/>
      <c r="I227" s="373">
        <v>128.5</v>
      </c>
      <c r="J227" s="374">
        <v>128.5</v>
      </c>
      <c r="K227" s="374">
        <v>0</v>
      </c>
      <c r="L227" s="374">
        <v>0</v>
      </c>
      <c r="M227" s="373">
        <f>N227</f>
        <v>161.6</v>
      </c>
      <c r="N227" s="374">
        <f>N223+N224+N225+N226</f>
        <v>161.6</v>
      </c>
      <c r="O227" s="735">
        <f t="shared" ref="O227:P227" si="117">O223+O224+O225+O226</f>
        <v>1.7</v>
      </c>
      <c r="P227" s="735">
        <f t="shared" si="117"/>
        <v>0</v>
      </c>
      <c r="Q227" s="373">
        <v>0</v>
      </c>
      <c r="R227" s="374">
        <v>0</v>
      </c>
      <c r="S227" s="374">
        <v>0</v>
      </c>
      <c r="T227" s="374">
        <v>0</v>
      </c>
      <c r="U227" s="373">
        <v>0</v>
      </c>
      <c r="V227" s="374">
        <v>0</v>
      </c>
      <c r="W227" s="374">
        <v>0</v>
      </c>
      <c r="X227" s="375">
        <v>0</v>
      </c>
      <c r="Y227" s="6"/>
      <c r="Z227" s="91"/>
      <c r="AA227" s="91"/>
      <c r="AB227" s="91"/>
      <c r="AC227" s="91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</row>
    <row r="228" spans="1:78" s="7" customFormat="1" ht="60.75" customHeight="1" thickBot="1" x14ac:dyDescent="0.25">
      <c r="A228" s="950">
        <v>1</v>
      </c>
      <c r="B228" s="786">
        <v>2</v>
      </c>
      <c r="C228" s="802">
        <v>9</v>
      </c>
      <c r="D228" s="804" t="s">
        <v>192</v>
      </c>
      <c r="E228" s="814" t="s">
        <v>17</v>
      </c>
      <c r="F228" s="160" t="s">
        <v>159</v>
      </c>
      <c r="G228" s="160" t="s">
        <v>206</v>
      </c>
      <c r="H228" s="147" t="s">
        <v>21</v>
      </c>
      <c r="I228" s="382">
        <v>11.7</v>
      </c>
      <c r="J228" s="383">
        <v>11.7</v>
      </c>
      <c r="K228" s="383"/>
      <c r="L228" s="384"/>
      <c r="M228" s="397">
        <v>12.9</v>
      </c>
      <c r="N228" s="398">
        <v>12.9</v>
      </c>
      <c r="O228" s="383"/>
      <c r="P228" s="384"/>
      <c r="Q228" s="382"/>
      <c r="R228" s="383"/>
      <c r="S228" s="383"/>
      <c r="T228" s="384"/>
      <c r="U228" s="382"/>
      <c r="V228" s="383"/>
      <c r="W228" s="383"/>
      <c r="X228" s="384"/>
      <c r="Y228" s="6"/>
      <c r="Z228" s="91"/>
      <c r="AA228" s="91"/>
      <c r="AB228" s="91"/>
      <c r="AC228" s="91"/>
    </row>
    <row r="229" spans="1:78" s="7" customFormat="1" ht="42.75" customHeight="1" thickBot="1" x14ac:dyDescent="0.25">
      <c r="A229" s="928"/>
      <c r="B229" s="801"/>
      <c r="C229" s="803"/>
      <c r="D229" s="805"/>
      <c r="E229" s="838"/>
      <c r="F229" s="912" t="s">
        <v>191</v>
      </c>
      <c r="G229" s="913"/>
      <c r="H229" s="914"/>
      <c r="I229" s="386">
        <v>11.7</v>
      </c>
      <c r="J229" s="385">
        <v>11.7</v>
      </c>
      <c r="K229" s="385"/>
      <c r="L229" s="387"/>
      <c r="M229" s="386">
        <v>12.9</v>
      </c>
      <c r="N229" s="385">
        <v>12.9</v>
      </c>
      <c r="O229" s="385"/>
      <c r="P229" s="387"/>
      <c r="Q229" s="386">
        <v>0</v>
      </c>
      <c r="R229" s="385">
        <v>0</v>
      </c>
      <c r="S229" s="385"/>
      <c r="T229" s="387"/>
      <c r="U229" s="386">
        <v>0</v>
      </c>
      <c r="V229" s="385">
        <v>0</v>
      </c>
      <c r="W229" s="385"/>
      <c r="X229" s="387"/>
      <c r="Y229" s="6"/>
      <c r="Z229" s="91"/>
      <c r="AA229" s="91"/>
      <c r="AB229" s="91"/>
      <c r="AC229" s="91"/>
    </row>
    <row r="230" spans="1:78" s="7" customFormat="1" ht="24" customHeight="1" thickBot="1" x14ac:dyDescent="0.25">
      <c r="A230" s="799">
        <v>1</v>
      </c>
      <c r="B230" s="786">
        <v>2</v>
      </c>
      <c r="C230" s="802">
        <v>10</v>
      </c>
      <c r="D230" s="795" t="s">
        <v>224</v>
      </c>
      <c r="E230" s="784" t="s">
        <v>152</v>
      </c>
      <c r="F230" s="160" t="s">
        <v>167</v>
      </c>
      <c r="G230" s="160" t="s">
        <v>250</v>
      </c>
      <c r="H230" s="105" t="s">
        <v>21</v>
      </c>
      <c r="I230" s="382">
        <v>33.700000000000003</v>
      </c>
      <c r="J230" s="383">
        <v>33.700000000000003</v>
      </c>
      <c r="K230" s="383"/>
      <c r="L230" s="384"/>
      <c r="M230" s="382">
        <v>35</v>
      </c>
      <c r="N230" s="383">
        <v>35</v>
      </c>
      <c r="O230" s="383"/>
      <c r="P230" s="384"/>
      <c r="Q230" s="382">
        <v>35</v>
      </c>
      <c r="R230" s="383">
        <v>35</v>
      </c>
      <c r="S230" s="383"/>
      <c r="T230" s="384"/>
      <c r="U230" s="382">
        <v>35</v>
      </c>
      <c r="V230" s="383">
        <v>35</v>
      </c>
      <c r="W230" s="383"/>
      <c r="X230" s="384"/>
      <c r="Y230" s="6"/>
      <c r="Z230" s="91"/>
      <c r="AA230" s="91"/>
      <c r="AB230" s="91"/>
      <c r="AC230" s="91"/>
    </row>
    <row r="231" spans="1:78" s="7" customFormat="1" ht="24" customHeight="1" thickBot="1" x14ac:dyDescent="0.25">
      <c r="A231" s="799"/>
      <c r="B231" s="786"/>
      <c r="C231" s="803"/>
      <c r="D231" s="796"/>
      <c r="E231" s="785"/>
      <c r="F231" s="808" t="s">
        <v>191</v>
      </c>
      <c r="G231" s="809"/>
      <c r="H231" s="810"/>
      <c r="I231" s="386">
        <v>33.700000000000003</v>
      </c>
      <c r="J231" s="385">
        <v>33.700000000000003</v>
      </c>
      <c r="K231" s="385"/>
      <c r="L231" s="387"/>
      <c r="M231" s="386">
        <v>35</v>
      </c>
      <c r="N231" s="385">
        <v>35</v>
      </c>
      <c r="O231" s="385"/>
      <c r="P231" s="387"/>
      <c r="Q231" s="386">
        <v>35</v>
      </c>
      <c r="R231" s="385">
        <v>35</v>
      </c>
      <c r="S231" s="385"/>
      <c r="T231" s="387"/>
      <c r="U231" s="386">
        <v>35</v>
      </c>
      <c r="V231" s="385">
        <v>35</v>
      </c>
      <c r="W231" s="385"/>
      <c r="X231" s="387"/>
      <c r="Y231" s="6"/>
      <c r="Z231" s="91"/>
      <c r="AA231" s="91"/>
      <c r="AB231" s="91"/>
      <c r="AC231" s="91"/>
    </row>
    <row r="232" spans="1:78" s="7" customFormat="1" ht="13.5" thickBot="1" x14ac:dyDescent="0.25">
      <c r="A232" s="149">
        <v>1</v>
      </c>
      <c r="B232" s="109">
        <v>2</v>
      </c>
      <c r="C232" s="879" t="s">
        <v>129</v>
      </c>
      <c r="D232" s="880"/>
      <c r="E232" s="894"/>
      <c r="F232" s="894"/>
      <c r="G232" s="894"/>
      <c r="H232" s="895"/>
      <c r="I232" s="55">
        <f>J232+L232</f>
        <v>1727.4000000000003</v>
      </c>
      <c r="J232" s="741">
        <f>J196+J201+J206+J211+J216+J220+J222+J227+J229+J231</f>
        <v>1707.2000000000003</v>
      </c>
      <c r="K232" s="741">
        <f t="shared" ref="K232" si="118">K196+K201+K206+K211+K216+K220+K222+K227+K229+K231</f>
        <v>999.30000000000007</v>
      </c>
      <c r="L232" s="741">
        <f t="shared" ref="L232" si="119">L196+L201+L206+L211+L216+L220+L222+L227+L229+L231</f>
        <v>20.2</v>
      </c>
      <c r="M232" s="55">
        <f>N232+P232</f>
        <v>1915.4999999999998</v>
      </c>
      <c r="N232" s="56">
        <f>N196+N201+N206+N211+N216+N220+N222+N227+N229+N231</f>
        <v>1909.4999999999998</v>
      </c>
      <c r="O232" s="741">
        <f>O196+O201+O206+O211+O216+O220+O222+O227+O229+O231</f>
        <v>1077.9000000000001</v>
      </c>
      <c r="P232" s="741">
        <f t="shared" ref="P232" si="120">P196+P201+P206+P211+P216+P220+P222+P227+P229+P231</f>
        <v>6</v>
      </c>
      <c r="Q232" s="55">
        <f>R232+T232</f>
        <v>1723.3</v>
      </c>
      <c r="R232" s="741">
        <f>R196+R201+R206+R211+R216+R220+R222+R227+R229+R231</f>
        <v>1723.3</v>
      </c>
      <c r="S232" s="741">
        <f t="shared" ref="S232" si="121">S196+S201+S206+S211+S216+S220+S222+S227+S229+S231</f>
        <v>1076.2</v>
      </c>
      <c r="T232" s="741">
        <f t="shared" ref="T232" si="122">T196+T201+T206+T211+T216+T220+T222+T227+T229+T231</f>
        <v>0</v>
      </c>
      <c r="U232" s="55">
        <f>V232+X232</f>
        <v>1723.1</v>
      </c>
      <c r="V232" s="741">
        <f>V196+V201+V206+V211+V216+V220+V222+V227+V229+V231</f>
        <v>1723.1</v>
      </c>
      <c r="W232" s="741">
        <f t="shared" ref="W232" si="123">W196+W201+W206+W211+W216+W220+W222+W227+W229+W231</f>
        <v>1076.2</v>
      </c>
      <c r="X232" s="741">
        <f t="shared" ref="X232" si="124">X196+X201+X206+X211+X216+X220+X222+X227+X229+X231</f>
        <v>0</v>
      </c>
      <c r="Y232" s="6"/>
      <c r="Z232" s="91"/>
      <c r="AA232" s="91"/>
      <c r="AB232" s="91"/>
      <c r="AC232" s="91"/>
    </row>
    <row r="233" spans="1:78" s="7" customFormat="1" ht="13.5" thickBot="1" x14ac:dyDescent="0.25">
      <c r="A233" s="150">
        <v>1</v>
      </c>
      <c r="B233" s="110">
        <v>3</v>
      </c>
      <c r="C233" s="873" t="s">
        <v>130</v>
      </c>
      <c r="D233" s="874"/>
      <c r="E233" s="874"/>
      <c r="F233" s="874"/>
      <c r="G233" s="874"/>
      <c r="H233" s="874"/>
      <c r="I233" s="874"/>
      <c r="J233" s="874"/>
      <c r="K233" s="874"/>
      <c r="L233" s="874"/>
      <c r="M233" s="874"/>
      <c r="N233" s="874"/>
      <c r="O233" s="874"/>
      <c r="P233" s="874"/>
      <c r="Q233" s="874"/>
      <c r="R233" s="874"/>
      <c r="S233" s="874"/>
      <c r="T233" s="874"/>
      <c r="U233" s="853"/>
      <c r="V233" s="853"/>
      <c r="W233" s="853"/>
      <c r="X233" s="854"/>
      <c r="Y233" s="6"/>
      <c r="Z233" s="91"/>
      <c r="AA233" s="91"/>
      <c r="AB233" s="91"/>
      <c r="AC233" s="91"/>
    </row>
    <row r="234" spans="1:78" s="7" customFormat="1" ht="19.5" customHeight="1" x14ac:dyDescent="0.2">
      <c r="A234" s="800">
        <v>1</v>
      </c>
      <c r="B234" s="786">
        <v>3</v>
      </c>
      <c r="C234" s="892">
        <v>1</v>
      </c>
      <c r="D234" s="900" t="s">
        <v>131</v>
      </c>
      <c r="E234" s="896" t="s">
        <v>132</v>
      </c>
      <c r="F234" s="892" t="s">
        <v>133</v>
      </c>
      <c r="G234" s="863" t="s">
        <v>134</v>
      </c>
      <c r="H234" s="157" t="s">
        <v>21</v>
      </c>
      <c r="I234" s="415">
        <v>88.7</v>
      </c>
      <c r="J234" s="414">
        <v>88.7</v>
      </c>
      <c r="K234" s="414">
        <v>62.9</v>
      </c>
      <c r="L234" s="409">
        <v>0</v>
      </c>
      <c r="M234" s="731">
        <v>110.2</v>
      </c>
      <c r="N234" s="730">
        <v>110.2</v>
      </c>
      <c r="O234" s="730">
        <v>78.2</v>
      </c>
      <c r="P234" s="409">
        <v>0</v>
      </c>
      <c r="Q234" s="759">
        <v>110</v>
      </c>
      <c r="R234" s="757">
        <v>110</v>
      </c>
      <c r="S234" s="757">
        <v>78.2</v>
      </c>
      <c r="T234" s="409"/>
      <c r="U234" s="759">
        <v>110</v>
      </c>
      <c r="V234" s="757">
        <v>110</v>
      </c>
      <c r="W234" s="757">
        <v>78.2</v>
      </c>
      <c r="X234" s="409">
        <v>0</v>
      </c>
      <c r="Y234" s="6"/>
      <c r="Z234" s="91"/>
      <c r="AA234" s="91"/>
      <c r="AB234" s="91"/>
      <c r="AC234" s="91"/>
    </row>
    <row r="235" spans="1:78" s="7" customFormat="1" ht="16.5" customHeight="1" x14ac:dyDescent="0.2">
      <c r="A235" s="824"/>
      <c r="B235" s="786"/>
      <c r="C235" s="948"/>
      <c r="D235" s="805"/>
      <c r="E235" s="897"/>
      <c r="F235" s="948"/>
      <c r="G235" s="1006"/>
      <c r="H235" s="161" t="s">
        <v>22</v>
      </c>
      <c r="I235" s="402">
        <v>63.3</v>
      </c>
      <c r="J235" s="401">
        <v>63.3</v>
      </c>
      <c r="K235" s="401">
        <v>10.4</v>
      </c>
      <c r="L235" s="409">
        <v>0</v>
      </c>
      <c r="M235" s="727">
        <v>66.900000000000006</v>
      </c>
      <c r="N235" s="726">
        <v>66.900000000000006</v>
      </c>
      <c r="O235" s="726">
        <v>7.9</v>
      </c>
      <c r="P235" s="409">
        <v>0</v>
      </c>
      <c r="Q235" s="727">
        <v>66.900000000000006</v>
      </c>
      <c r="R235" s="726">
        <v>66.900000000000006</v>
      </c>
      <c r="S235" s="726">
        <v>7.9</v>
      </c>
      <c r="T235" s="409"/>
      <c r="U235" s="727">
        <v>66.900000000000006</v>
      </c>
      <c r="V235" s="726">
        <v>66.900000000000006</v>
      </c>
      <c r="W235" s="726">
        <v>7.9</v>
      </c>
      <c r="X235" s="409">
        <v>0</v>
      </c>
      <c r="Y235" s="6"/>
      <c r="Z235" s="91"/>
      <c r="AA235" s="91"/>
      <c r="AB235" s="91"/>
      <c r="AC235" s="91"/>
    </row>
    <row r="236" spans="1:78" s="7" customFormat="1" ht="19.5" customHeight="1" thickBot="1" x14ac:dyDescent="0.25">
      <c r="A236" s="824"/>
      <c r="B236" s="786"/>
      <c r="C236" s="948"/>
      <c r="D236" s="805"/>
      <c r="E236" s="897"/>
      <c r="F236" s="948"/>
      <c r="G236" s="1006"/>
      <c r="H236" s="102" t="s">
        <v>231</v>
      </c>
      <c r="I236" s="400">
        <v>1.5</v>
      </c>
      <c r="J236" s="399">
        <v>1.5</v>
      </c>
      <c r="K236" s="399">
        <v>1.2</v>
      </c>
      <c r="L236" s="399"/>
      <c r="M236" s="400"/>
      <c r="N236" s="399"/>
      <c r="O236" s="399"/>
      <c r="P236" s="399"/>
      <c r="Q236" s="400"/>
      <c r="R236" s="399"/>
      <c r="S236" s="399"/>
      <c r="T236" s="399"/>
      <c r="U236" s="400"/>
      <c r="V236" s="399"/>
      <c r="W236" s="399"/>
      <c r="X236" s="410"/>
      <c r="Y236" s="6"/>
      <c r="Z236" s="91"/>
      <c r="AA236" s="91"/>
      <c r="AB236" s="91"/>
      <c r="AC236" s="91"/>
    </row>
    <row r="237" spans="1:78" s="8" customFormat="1" ht="19.5" customHeight="1" thickBot="1" x14ac:dyDescent="0.25">
      <c r="A237" s="824"/>
      <c r="B237" s="786"/>
      <c r="C237" s="893"/>
      <c r="D237" s="805"/>
      <c r="E237" s="898"/>
      <c r="F237" s="845" t="s">
        <v>23</v>
      </c>
      <c r="G237" s="846"/>
      <c r="H237" s="846"/>
      <c r="I237" s="734">
        <f>J237+L237</f>
        <v>153.5</v>
      </c>
      <c r="J237" s="735">
        <f>SUM(J234:J236)</f>
        <v>153.5</v>
      </c>
      <c r="K237" s="735">
        <f>SUM(K234:K236)</f>
        <v>74.5</v>
      </c>
      <c r="L237" s="735">
        <f>SUM(L234:L236)</f>
        <v>0</v>
      </c>
      <c r="M237" s="403">
        <f>N237</f>
        <v>177.10000000000002</v>
      </c>
      <c r="N237" s="404">
        <f>SUM(N234:N236)</f>
        <v>177.10000000000002</v>
      </c>
      <c r="O237" s="729">
        <f t="shared" ref="O237:P237" si="125">SUM(O234:O236)</f>
        <v>86.100000000000009</v>
      </c>
      <c r="P237" s="729">
        <f t="shared" si="125"/>
        <v>0</v>
      </c>
      <c r="Q237" s="728">
        <f>R237</f>
        <v>176.9</v>
      </c>
      <c r="R237" s="729">
        <f>SUM(R234:R236)</f>
        <v>176.9</v>
      </c>
      <c r="S237" s="729">
        <f t="shared" ref="S237" si="126">SUM(S234:S236)</f>
        <v>86.100000000000009</v>
      </c>
      <c r="T237" s="729">
        <f t="shared" ref="T237" si="127">SUM(T234:T236)</f>
        <v>0</v>
      </c>
      <c r="U237" s="728">
        <f>V237</f>
        <v>176.9</v>
      </c>
      <c r="V237" s="729">
        <f>SUM(V234:V236)</f>
        <v>176.9</v>
      </c>
      <c r="W237" s="729">
        <f t="shared" ref="W237" si="128">SUM(W234:W236)</f>
        <v>86.100000000000009</v>
      </c>
      <c r="X237" s="729">
        <f t="shared" ref="X237" si="129">SUM(X234:X236)</f>
        <v>0</v>
      </c>
      <c r="Y237" s="6"/>
      <c r="Z237" s="91"/>
      <c r="AA237" s="91"/>
      <c r="AB237" s="91"/>
      <c r="AC237" s="91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</row>
    <row r="238" spans="1:78" s="7" customFormat="1" ht="32.25" customHeight="1" thickBot="1" x14ac:dyDescent="0.25">
      <c r="A238" s="928">
        <v>1</v>
      </c>
      <c r="B238" s="944">
        <v>3</v>
      </c>
      <c r="C238" s="949">
        <v>2</v>
      </c>
      <c r="D238" s="818" t="s">
        <v>255</v>
      </c>
      <c r="E238" s="899" t="s">
        <v>132</v>
      </c>
      <c r="F238" s="153" t="s">
        <v>133</v>
      </c>
      <c r="G238" s="153" t="s">
        <v>135</v>
      </c>
      <c r="H238" s="157" t="s">
        <v>21</v>
      </c>
      <c r="I238" s="415">
        <v>1.6</v>
      </c>
      <c r="J238" s="406">
        <v>1.6</v>
      </c>
      <c r="K238" s="406">
        <v>0</v>
      </c>
      <c r="L238" s="411">
        <v>0</v>
      </c>
      <c r="M238" s="415">
        <v>2.2000000000000002</v>
      </c>
      <c r="N238" s="406">
        <v>2.2000000000000002</v>
      </c>
      <c r="O238" s="406">
        <v>0</v>
      </c>
      <c r="P238" s="411">
        <v>0</v>
      </c>
      <c r="Q238" s="415">
        <v>2.2000000000000002</v>
      </c>
      <c r="R238" s="406">
        <v>2.2000000000000002</v>
      </c>
      <c r="S238" s="406">
        <v>0</v>
      </c>
      <c r="T238" s="411">
        <v>0</v>
      </c>
      <c r="U238" s="415">
        <v>2.2000000000000002</v>
      </c>
      <c r="V238" s="406">
        <v>2.2000000000000002</v>
      </c>
      <c r="W238" s="406">
        <v>0</v>
      </c>
      <c r="X238" s="411">
        <v>0</v>
      </c>
      <c r="Y238" s="6"/>
      <c r="Z238" s="91"/>
      <c r="AA238" s="91"/>
      <c r="AB238" s="91"/>
      <c r="AC238" s="91"/>
    </row>
    <row r="239" spans="1:78" s="8" customFormat="1" ht="27.75" customHeight="1" thickBot="1" x14ac:dyDescent="0.25">
      <c r="A239" s="929"/>
      <c r="B239" s="944"/>
      <c r="C239" s="949"/>
      <c r="D239" s="818"/>
      <c r="E239" s="899"/>
      <c r="F239" s="845" t="s">
        <v>23</v>
      </c>
      <c r="G239" s="846"/>
      <c r="H239" s="846"/>
      <c r="I239" s="403">
        <v>1.6</v>
      </c>
      <c r="J239" s="404">
        <v>1.6</v>
      </c>
      <c r="K239" s="404">
        <v>0</v>
      </c>
      <c r="L239" s="405">
        <v>0</v>
      </c>
      <c r="M239" s="403">
        <v>2.2000000000000002</v>
      </c>
      <c r="N239" s="404">
        <v>2.2000000000000002</v>
      </c>
      <c r="O239" s="404">
        <v>0</v>
      </c>
      <c r="P239" s="405">
        <v>0</v>
      </c>
      <c r="Q239" s="403">
        <v>2.2000000000000002</v>
      </c>
      <c r="R239" s="404">
        <v>2.2000000000000002</v>
      </c>
      <c r="S239" s="404">
        <v>0</v>
      </c>
      <c r="T239" s="405">
        <v>0</v>
      </c>
      <c r="U239" s="403">
        <v>2.2000000000000002</v>
      </c>
      <c r="V239" s="404">
        <v>2.2000000000000002</v>
      </c>
      <c r="W239" s="404">
        <v>0</v>
      </c>
      <c r="X239" s="405">
        <v>0</v>
      </c>
      <c r="Y239" s="6"/>
      <c r="Z239" s="91"/>
      <c r="AA239" s="91"/>
      <c r="AB239" s="91"/>
      <c r="AC239" s="91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</row>
    <row r="240" spans="1:78" s="7" customFormat="1" ht="24" customHeight="1" thickBot="1" x14ac:dyDescent="0.25">
      <c r="A240" s="800">
        <v>1</v>
      </c>
      <c r="B240" s="786">
        <v>3</v>
      </c>
      <c r="C240" s="823">
        <v>3</v>
      </c>
      <c r="D240" s="818" t="s">
        <v>223</v>
      </c>
      <c r="E240" s="901" t="s">
        <v>132</v>
      </c>
      <c r="F240" s="153" t="s">
        <v>133</v>
      </c>
      <c r="G240" s="153" t="s">
        <v>136</v>
      </c>
      <c r="H240" s="157" t="s">
        <v>21</v>
      </c>
      <c r="I240" s="402">
        <v>5.5</v>
      </c>
      <c r="J240" s="407">
        <v>5.5</v>
      </c>
      <c r="K240" s="407">
        <v>0</v>
      </c>
      <c r="L240" s="412">
        <v>0</v>
      </c>
      <c r="M240" s="402">
        <v>6</v>
      </c>
      <c r="N240" s="407">
        <v>6</v>
      </c>
      <c r="O240" s="407">
        <v>0</v>
      </c>
      <c r="P240" s="412">
        <v>0</v>
      </c>
      <c r="Q240" s="402">
        <v>6</v>
      </c>
      <c r="R240" s="407">
        <v>6</v>
      </c>
      <c r="S240" s="407">
        <v>0</v>
      </c>
      <c r="T240" s="412">
        <v>0</v>
      </c>
      <c r="U240" s="402">
        <v>6</v>
      </c>
      <c r="V240" s="407">
        <v>6</v>
      </c>
      <c r="W240" s="407">
        <v>0</v>
      </c>
      <c r="X240" s="412">
        <v>0</v>
      </c>
      <c r="Y240" s="6"/>
      <c r="Z240" s="91"/>
      <c r="AA240" s="91"/>
      <c r="AB240" s="91"/>
      <c r="AC240" s="91"/>
    </row>
    <row r="241" spans="1:78" s="8" customFormat="1" ht="24" customHeight="1" thickBot="1" x14ac:dyDescent="0.25">
      <c r="A241" s="824"/>
      <c r="B241" s="786"/>
      <c r="C241" s="823"/>
      <c r="D241" s="818"/>
      <c r="E241" s="902"/>
      <c r="F241" s="845" t="s">
        <v>23</v>
      </c>
      <c r="G241" s="846"/>
      <c r="H241" s="846"/>
      <c r="I241" s="403">
        <v>5.5</v>
      </c>
      <c r="J241" s="404">
        <v>5.5</v>
      </c>
      <c r="K241" s="404">
        <v>0</v>
      </c>
      <c r="L241" s="405">
        <v>0</v>
      </c>
      <c r="M241" s="403">
        <v>6</v>
      </c>
      <c r="N241" s="404">
        <v>6</v>
      </c>
      <c r="O241" s="404">
        <v>0</v>
      </c>
      <c r="P241" s="405">
        <v>0</v>
      </c>
      <c r="Q241" s="403">
        <v>6</v>
      </c>
      <c r="R241" s="404">
        <v>6</v>
      </c>
      <c r="S241" s="404">
        <v>0</v>
      </c>
      <c r="T241" s="405">
        <v>0</v>
      </c>
      <c r="U241" s="403">
        <v>6</v>
      </c>
      <c r="V241" s="404">
        <v>6</v>
      </c>
      <c r="W241" s="404">
        <v>0</v>
      </c>
      <c r="X241" s="405">
        <v>0</v>
      </c>
      <c r="Y241" s="6"/>
      <c r="Z241" s="91"/>
      <c r="AA241" s="91"/>
      <c r="AB241" s="91"/>
      <c r="AC241" s="91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</row>
    <row r="242" spans="1:78" ht="39.75" customHeight="1" thickBot="1" x14ac:dyDescent="0.25">
      <c r="A242" s="800">
        <v>1</v>
      </c>
      <c r="B242" s="842">
        <v>3</v>
      </c>
      <c r="C242" s="826">
        <v>4</v>
      </c>
      <c r="D242" s="818" t="s">
        <v>137</v>
      </c>
      <c r="E242" s="888" t="s">
        <v>132</v>
      </c>
      <c r="F242" s="155" t="s">
        <v>133</v>
      </c>
      <c r="G242" s="153" t="s">
        <v>207</v>
      </c>
      <c r="H242" s="157" t="s">
        <v>21</v>
      </c>
      <c r="I242" s="402">
        <v>1.5</v>
      </c>
      <c r="J242" s="408">
        <v>1.5</v>
      </c>
      <c r="K242" s="408">
        <v>0</v>
      </c>
      <c r="L242" s="413">
        <v>0</v>
      </c>
      <c r="M242" s="402">
        <v>2</v>
      </c>
      <c r="N242" s="408">
        <v>2</v>
      </c>
      <c r="O242" s="408">
        <v>0</v>
      </c>
      <c r="P242" s="413">
        <v>0</v>
      </c>
      <c r="Q242" s="402"/>
      <c r="R242" s="408"/>
      <c r="S242" s="408">
        <v>0</v>
      </c>
      <c r="T242" s="413">
        <v>0</v>
      </c>
      <c r="U242" s="402"/>
      <c r="V242" s="408"/>
      <c r="W242" s="408">
        <v>0</v>
      </c>
      <c r="X242" s="413">
        <v>0</v>
      </c>
      <c r="Z242" s="91"/>
      <c r="AA242" s="91"/>
      <c r="AB242" s="91"/>
      <c r="AC242" s="91"/>
    </row>
    <row r="243" spans="1:78" s="8" customFormat="1" ht="24" customHeight="1" thickBot="1" x14ac:dyDescent="0.25">
      <c r="A243" s="824"/>
      <c r="B243" s="842"/>
      <c r="C243" s="826"/>
      <c r="D243" s="818"/>
      <c r="E243" s="889"/>
      <c r="F243" s="845" t="s">
        <v>23</v>
      </c>
      <c r="G243" s="846"/>
      <c r="H243" s="846"/>
      <c r="I243" s="403">
        <v>1.5</v>
      </c>
      <c r="J243" s="404">
        <v>1.5</v>
      </c>
      <c r="K243" s="404">
        <v>0</v>
      </c>
      <c r="L243" s="405">
        <v>0</v>
      </c>
      <c r="M243" s="403">
        <v>2</v>
      </c>
      <c r="N243" s="404">
        <v>2</v>
      </c>
      <c r="O243" s="404">
        <v>0</v>
      </c>
      <c r="P243" s="405">
        <v>0</v>
      </c>
      <c r="Q243" s="403">
        <v>0</v>
      </c>
      <c r="R243" s="404">
        <v>0</v>
      </c>
      <c r="S243" s="404">
        <v>0</v>
      </c>
      <c r="T243" s="405">
        <v>0</v>
      </c>
      <c r="U243" s="403">
        <v>0</v>
      </c>
      <c r="V243" s="404">
        <v>0</v>
      </c>
      <c r="W243" s="404">
        <v>0</v>
      </c>
      <c r="X243" s="405">
        <v>0</v>
      </c>
      <c r="Y243" s="6"/>
      <c r="Z243" s="91"/>
      <c r="AA243" s="91"/>
      <c r="AB243" s="91"/>
      <c r="AC243" s="91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</row>
    <row r="244" spans="1:78" s="7" customFormat="1" ht="13.5" thickBot="1" x14ac:dyDescent="0.25">
      <c r="A244" s="148">
        <v>1</v>
      </c>
      <c r="B244" s="111">
        <v>3</v>
      </c>
      <c r="C244" s="860" t="s">
        <v>129</v>
      </c>
      <c r="D244" s="861"/>
      <c r="E244" s="861"/>
      <c r="F244" s="861"/>
      <c r="G244" s="861"/>
      <c r="H244" s="861"/>
      <c r="I244" s="738">
        <f t="shared" ref="I244" si="130">J244+L244</f>
        <v>162.1</v>
      </c>
      <c r="J244" s="739">
        <f>SUM(J237,J239,J241,J243)</f>
        <v>162.1</v>
      </c>
      <c r="K244" s="739">
        <f t="shared" ref="K244" si="131">SUM(K237,K239,K241,K243)</f>
        <v>74.5</v>
      </c>
      <c r="L244" s="739">
        <f t="shared" ref="L244" si="132">SUM(L237,L239,L241,L243)</f>
        <v>0</v>
      </c>
      <c r="M244" s="34">
        <f t="shared" ref="M244" si="133">N244+P244</f>
        <v>187.3</v>
      </c>
      <c r="N244" s="35">
        <f>SUM(N237,N239,N241,N243)</f>
        <v>187.3</v>
      </c>
      <c r="O244" s="739">
        <f t="shared" ref="O244:P244" si="134">SUM(O237,O239,O241,O243)</f>
        <v>86.100000000000009</v>
      </c>
      <c r="P244" s="739">
        <f t="shared" si="134"/>
        <v>0</v>
      </c>
      <c r="Q244" s="738">
        <f t="shared" ref="Q244" si="135">R244+T244</f>
        <v>185.1</v>
      </c>
      <c r="R244" s="739">
        <f>SUM(R237,R239,R241,R243)</f>
        <v>185.1</v>
      </c>
      <c r="S244" s="739">
        <f t="shared" ref="S244" si="136">SUM(S237,S239,S241,S243)</f>
        <v>86.100000000000009</v>
      </c>
      <c r="T244" s="739">
        <f t="shared" ref="T244" si="137">SUM(T237,T239,T241,T243)</f>
        <v>0</v>
      </c>
      <c r="U244" s="738">
        <f t="shared" ref="U244" si="138">V244+X244</f>
        <v>185.1</v>
      </c>
      <c r="V244" s="739">
        <f>SUM(V237,V239,V241,V243)</f>
        <v>185.1</v>
      </c>
      <c r="W244" s="739">
        <f t="shared" ref="W244" si="139">SUM(W237,W239,W241,W243)</f>
        <v>86.100000000000009</v>
      </c>
      <c r="X244" s="739">
        <f t="shared" ref="X244" si="140">SUM(X237,X239,X241,X243)</f>
        <v>0</v>
      </c>
      <c r="Y244" s="6"/>
      <c r="Z244" s="91"/>
      <c r="AA244" s="91"/>
      <c r="AB244" s="91"/>
      <c r="AC244" s="91"/>
    </row>
    <row r="245" spans="1:78" s="7" customFormat="1" ht="13.5" thickBot="1" x14ac:dyDescent="0.25">
      <c r="A245" s="150">
        <v>1</v>
      </c>
      <c r="B245" s="110">
        <v>4</v>
      </c>
      <c r="C245" s="903" t="s">
        <v>138</v>
      </c>
      <c r="D245" s="904"/>
      <c r="E245" s="904"/>
      <c r="F245" s="905"/>
      <c r="G245" s="905"/>
      <c r="H245" s="905"/>
      <c r="I245" s="904"/>
      <c r="J245" s="904"/>
      <c r="K245" s="904"/>
      <c r="L245" s="904"/>
      <c r="M245" s="904"/>
      <c r="N245" s="904"/>
      <c r="O245" s="904"/>
      <c r="P245" s="904"/>
      <c r="Q245" s="904"/>
      <c r="R245" s="904"/>
      <c r="S245" s="904"/>
      <c r="T245" s="904"/>
      <c r="U245" s="904"/>
      <c r="V245" s="904"/>
      <c r="W245" s="904"/>
      <c r="X245" s="906"/>
      <c r="Y245" s="6"/>
      <c r="Z245" s="91"/>
      <c r="AA245" s="91"/>
      <c r="AB245" s="91"/>
      <c r="AC245" s="91"/>
    </row>
    <row r="246" spans="1:78" s="7" customFormat="1" ht="15.75" customHeight="1" x14ac:dyDescent="0.2">
      <c r="A246" s="800">
        <v>1</v>
      </c>
      <c r="B246" s="886">
        <v>4</v>
      </c>
      <c r="C246" s="909">
        <v>1</v>
      </c>
      <c r="D246" s="900" t="s">
        <v>139</v>
      </c>
      <c r="E246" s="908" t="s">
        <v>140</v>
      </c>
      <c r="F246" s="848" t="s">
        <v>141</v>
      </c>
      <c r="G246" s="848" t="s">
        <v>142</v>
      </c>
      <c r="H246" s="103" t="s">
        <v>20</v>
      </c>
      <c r="I246" s="425">
        <v>72.7</v>
      </c>
      <c r="J246" s="424">
        <v>72.7</v>
      </c>
      <c r="K246" s="424">
        <v>55.7</v>
      </c>
      <c r="L246" s="420">
        <v>0</v>
      </c>
      <c r="M246" s="737">
        <f>N246</f>
        <v>70.7</v>
      </c>
      <c r="N246" s="736">
        <v>70.7</v>
      </c>
      <c r="O246" s="736">
        <v>53.9</v>
      </c>
      <c r="P246" s="420">
        <v>0</v>
      </c>
      <c r="Q246" s="737">
        <v>68.5</v>
      </c>
      <c r="R246" s="736">
        <v>68.5</v>
      </c>
      <c r="S246" s="736">
        <v>52.5</v>
      </c>
      <c r="T246" s="420"/>
      <c r="U246" s="737">
        <v>68.5</v>
      </c>
      <c r="V246" s="736">
        <v>68.5</v>
      </c>
      <c r="W246" s="736">
        <v>52.5</v>
      </c>
      <c r="X246" s="420">
        <v>0</v>
      </c>
      <c r="Y246" s="6"/>
      <c r="Z246" s="91"/>
      <c r="AA246" s="91"/>
      <c r="AB246" s="91"/>
      <c r="AC246" s="91"/>
    </row>
    <row r="247" spans="1:78" s="7" customFormat="1" ht="15.75" customHeight="1" x14ac:dyDescent="0.2">
      <c r="A247" s="824"/>
      <c r="B247" s="887"/>
      <c r="C247" s="866"/>
      <c r="D247" s="805"/>
      <c r="E247" s="902"/>
      <c r="F247" s="849"/>
      <c r="G247" s="849"/>
      <c r="H247" s="99" t="s">
        <v>21</v>
      </c>
      <c r="I247" s="418">
        <v>55.6</v>
      </c>
      <c r="J247" s="416">
        <v>55.6</v>
      </c>
      <c r="K247" s="416">
        <v>39.700000000000003</v>
      </c>
      <c r="L247" s="421">
        <v>0</v>
      </c>
      <c r="M247" s="733">
        <v>75.8</v>
      </c>
      <c r="N247" s="732">
        <v>75.8</v>
      </c>
      <c r="O247" s="732">
        <v>54.7</v>
      </c>
      <c r="P247" s="421">
        <v>0</v>
      </c>
      <c r="Q247" s="733">
        <v>75.8</v>
      </c>
      <c r="R247" s="732">
        <v>75.8</v>
      </c>
      <c r="S247" s="732">
        <v>54.7</v>
      </c>
      <c r="T247" s="421"/>
      <c r="U247" s="733">
        <v>75.8</v>
      </c>
      <c r="V247" s="732">
        <v>75.8</v>
      </c>
      <c r="W247" s="732">
        <v>54.7</v>
      </c>
      <c r="X247" s="421">
        <v>0</v>
      </c>
      <c r="Y247" s="6"/>
      <c r="Z247" s="91"/>
      <c r="AA247" s="91"/>
      <c r="AB247" s="91"/>
      <c r="AC247" s="91"/>
    </row>
    <row r="248" spans="1:78" s="7" customFormat="1" ht="15.75" hidden="1" customHeight="1" x14ac:dyDescent="0.2">
      <c r="A248" s="824"/>
      <c r="B248" s="887"/>
      <c r="C248" s="866"/>
      <c r="D248" s="805"/>
      <c r="E248" s="902"/>
      <c r="F248" s="849"/>
      <c r="G248" s="849"/>
      <c r="H248" s="99" t="s">
        <v>22</v>
      </c>
      <c r="I248" s="418"/>
      <c r="J248" s="417"/>
      <c r="K248" s="417"/>
      <c r="L248" s="421">
        <v>0</v>
      </c>
      <c r="M248" s="418"/>
      <c r="N248" s="417"/>
      <c r="O248" s="417"/>
      <c r="P248" s="421">
        <v>0</v>
      </c>
      <c r="Q248" s="418"/>
      <c r="R248" s="417"/>
      <c r="S248" s="417"/>
      <c r="T248" s="421">
        <v>0</v>
      </c>
      <c r="U248" s="418"/>
      <c r="V248" s="417"/>
      <c r="W248" s="417"/>
      <c r="X248" s="421">
        <v>0</v>
      </c>
      <c r="Y248" s="6"/>
      <c r="Z248" s="91"/>
      <c r="AA248" s="91"/>
      <c r="AB248" s="91"/>
      <c r="AC248" s="91"/>
    </row>
    <row r="249" spans="1:78" s="7" customFormat="1" ht="15.75" customHeight="1" thickBot="1" x14ac:dyDescent="0.25">
      <c r="A249" s="824"/>
      <c r="B249" s="887"/>
      <c r="C249" s="866"/>
      <c r="D249" s="805"/>
      <c r="E249" s="902"/>
      <c r="F249" s="850"/>
      <c r="G249" s="850"/>
      <c r="H249" s="137" t="s">
        <v>231</v>
      </c>
      <c r="I249" s="423">
        <v>2</v>
      </c>
      <c r="J249" s="419">
        <v>2</v>
      </c>
      <c r="K249" s="419">
        <v>1.6</v>
      </c>
      <c r="L249" s="422"/>
      <c r="M249" s="423"/>
      <c r="N249" s="419"/>
      <c r="O249" s="419"/>
      <c r="P249" s="422"/>
      <c r="Q249" s="423"/>
      <c r="R249" s="419"/>
      <c r="S249" s="419"/>
      <c r="T249" s="422"/>
      <c r="U249" s="423"/>
      <c r="V249" s="419"/>
      <c r="W249" s="419"/>
      <c r="X249" s="422"/>
      <c r="Y249" s="6"/>
      <c r="Z249" s="91"/>
      <c r="AA249" s="91"/>
      <c r="AB249" s="91"/>
      <c r="AC249" s="91"/>
    </row>
    <row r="250" spans="1:78" s="8" customFormat="1" ht="15.75" customHeight="1" thickBot="1" x14ac:dyDescent="0.25">
      <c r="A250" s="824"/>
      <c r="B250" s="887"/>
      <c r="C250" s="866"/>
      <c r="D250" s="805"/>
      <c r="E250" s="902"/>
      <c r="F250" s="845" t="s">
        <v>23</v>
      </c>
      <c r="G250" s="846"/>
      <c r="H250" s="847"/>
      <c r="I250" s="28">
        <f>J250+L250</f>
        <v>130.30000000000001</v>
      </c>
      <c r="J250" s="29">
        <f>SUM(J246:J249)</f>
        <v>130.30000000000001</v>
      </c>
      <c r="K250" s="29">
        <f>SUM(K246:K249)</f>
        <v>97</v>
      </c>
      <c r="L250" s="30">
        <f>SUM(L246:L248)</f>
        <v>0</v>
      </c>
      <c r="M250" s="28">
        <f>N250</f>
        <v>146.5</v>
      </c>
      <c r="N250" s="29">
        <f>SUM(N246:N249)</f>
        <v>146.5</v>
      </c>
      <c r="O250" s="735">
        <f t="shared" ref="O250:P250" si="141">SUM(O246:O249)</f>
        <v>108.6</v>
      </c>
      <c r="P250" s="735">
        <f t="shared" si="141"/>
        <v>0</v>
      </c>
      <c r="Q250" s="734">
        <f>R250</f>
        <v>144.30000000000001</v>
      </c>
      <c r="R250" s="735">
        <f>SUM(R246:R249)</f>
        <v>144.30000000000001</v>
      </c>
      <c r="S250" s="735">
        <f t="shared" ref="S250" si="142">SUM(S246:S249)</f>
        <v>107.2</v>
      </c>
      <c r="T250" s="30">
        <f>SUM(T246:T248)</f>
        <v>0</v>
      </c>
      <c r="U250" s="734">
        <f>V250</f>
        <v>144.30000000000001</v>
      </c>
      <c r="V250" s="735">
        <f>SUM(V246:V249)</f>
        <v>144.30000000000001</v>
      </c>
      <c r="W250" s="735">
        <f t="shared" ref="W250" si="143">SUM(W246:W249)</f>
        <v>107.2</v>
      </c>
      <c r="X250" s="30">
        <f>SUM(X246:X248)</f>
        <v>0</v>
      </c>
      <c r="Y250" s="6"/>
      <c r="Z250" s="91"/>
      <c r="AA250" s="91"/>
      <c r="AB250" s="91"/>
      <c r="AC250" s="91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</row>
    <row r="251" spans="1:78" s="7" customFormat="1" ht="15.75" customHeight="1" thickBot="1" x14ac:dyDescent="0.25">
      <c r="A251" s="148">
        <v>1</v>
      </c>
      <c r="B251" s="111">
        <v>4</v>
      </c>
      <c r="C251" s="879" t="s">
        <v>129</v>
      </c>
      <c r="D251" s="880"/>
      <c r="E251" s="880"/>
      <c r="F251" s="880"/>
      <c r="G251" s="880"/>
      <c r="H251" s="881"/>
      <c r="I251" s="58">
        <f t="shared" ref="I251:X251" si="144">I250</f>
        <v>130.30000000000001</v>
      </c>
      <c r="J251" s="36">
        <f t="shared" si="144"/>
        <v>130.30000000000001</v>
      </c>
      <c r="K251" s="36">
        <f t="shared" si="144"/>
        <v>97</v>
      </c>
      <c r="L251" s="48">
        <f t="shared" si="144"/>
        <v>0</v>
      </c>
      <c r="M251" s="58">
        <f t="shared" si="144"/>
        <v>146.5</v>
      </c>
      <c r="N251" s="36">
        <f t="shared" si="144"/>
        <v>146.5</v>
      </c>
      <c r="O251" s="36">
        <f t="shared" si="144"/>
        <v>108.6</v>
      </c>
      <c r="P251" s="48">
        <f t="shared" si="144"/>
        <v>0</v>
      </c>
      <c r="Q251" s="58">
        <f t="shared" si="144"/>
        <v>144.30000000000001</v>
      </c>
      <c r="R251" s="36">
        <f t="shared" si="144"/>
        <v>144.30000000000001</v>
      </c>
      <c r="S251" s="36">
        <f t="shared" si="144"/>
        <v>107.2</v>
      </c>
      <c r="T251" s="48">
        <f t="shared" si="144"/>
        <v>0</v>
      </c>
      <c r="U251" s="58">
        <f t="shared" si="144"/>
        <v>144.30000000000001</v>
      </c>
      <c r="V251" s="36">
        <f t="shared" si="144"/>
        <v>144.30000000000001</v>
      </c>
      <c r="W251" s="36">
        <f t="shared" si="144"/>
        <v>107.2</v>
      </c>
      <c r="X251" s="48">
        <f t="shared" si="144"/>
        <v>0</v>
      </c>
      <c r="Y251" s="6"/>
      <c r="Z251" s="91"/>
      <c r="AA251" s="91"/>
      <c r="AB251" s="91"/>
      <c r="AC251" s="91"/>
    </row>
    <row r="252" spans="1:78" s="7" customFormat="1" ht="13.5" thickBot="1" x14ac:dyDescent="0.25">
      <c r="A252" s="150">
        <v>1</v>
      </c>
      <c r="B252" s="110">
        <v>5</v>
      </c>
      <c r="C252" s="873" t="s">
        <v>143</v>
      </c>
      <c r="D252" s="874"/>
      <c r="E252" s="874"/>
      <c r="F252" s="907"/>
      <c r="G252" s="907"/>
      <c r="H252" s="907"/>
      <c r="I252" s="874"/>
      <c r="J252" s="874"/>
      <c r="K252" s="874"/>
      <c r="L252" s="874"/>
      <c r="M252" s="874"/>
      <c r="N252" s="874"/>
      <c r="O252" s="874"/>
      <c r="P252" s="874"/>
      <c r="Q252" s="874"/>
      <c r="R252" s="874"/>
      <c r="S252" s="874"/>
      <c r="T252" s="874"/>
      <c r="U252" s="874"/>
      <c r="V252" s="874"/>
      <c r="W252" s="874"/>
      <c r="X252" s="875"/>
      <c r="Y252" s="6"/>
      <c r="Z252" s="91"/>
      <c r="AA252" s="91"/>
      <c r="AB252" s="91"/>
      <c r="AC252" s="91"/>
    </row>
    <row r="253" spans="1:78" s="7" customFormat="1" ht="24" customHeight="1" thickBot="1" x14ac:dyDescent="0.25">
      <c r="A253" s="800">
        <v>1</v>
      </c>
      <c r="B253" s="801">
        <v>5</v>
      </c>
      <c r="C253" s="859">
        <v>1</v>
      </c>
      <c r="D253" s="900" t="s">
        <v>144</v>
      </c>
      <c r="E253" s="848">
        <v>20</v>
      </c>
      <c r="F253" s="154" t="s">
        <v>145</v>
      </c>
      <c r="G253" s="154" t="s">
        <v>146</v>
      </c>
      <c r="H253" s="103" t="s">
        <v>21</v>
      </c>
      <c r="I253" s="426">
        <v>266.10000000000002</v>
      </c>
      <c r="J253" s="427">
        <v>266.10000000000002</v>
      </c>
      <c r="K253" s="47">
        <v>0</v>
      </c>
      <c r="L253" s="59">
        <v>0</v>
      </c>
      <c r="M253" s="27">
        <f>N253</f>
        <v>309</v>
      </c>
      <c r="N253" s="47">
        <v>309</v>
      </c>
      <c r="O253" s="47">
        <v>0</v>
      </c>
      <c r="P253" s="59">
        <v>0</v>
      </c>
      <c r="Q253" s="27">
        <v>350</v>
      </c>
      <c r="R253" s="47">
        <v>350</v>
      </c>
      <c r="S253" s="47">
        <v>0</v>
      </c>
      <c r="T253" s="59">
        <v>0</v>
      </c>
      <c r="U253" s="27">
        <v>350</v>
      </c>
      <c r="V253" s="47">
        <v>350</v>
      </c>
      <c r="W253" s="47">
        <v>0</v>
      </c>
      <c r="X253" s="59">
        <v>0</v>
      </c>
      <c r="Y253" s="6"/>
      <c r="Z253" s="91"/>
      <c r="AA253" s="91"/>
      <c r="AB253" s="91"/>
      <c r="AC253" s="91"/>
    </row>
    <row r="254" spans="1:78" s="8" customFormat="1" ht="24" customHeight="1" thickBot="1" x14ac:dyDescent="0.25">
      <c r="A254" s="824"/>
      <c r="B254" s="843"/>
      <c r="C254" s="803"/>
      <c r="D254" s="805"/>
      <c r="E254" s="849"/>
      <c r="F254" s="845" t="s">
        <v>23</v>
      </c>
      <c r="G254" s="846"/>
      <c r="H254" s="847"/>
      <c r="I254" s="28">
        <f>J254+L254</f>
        <v>266.10000000000002</v>
      </c>
      <c r="J254" s="29">
        <f>J253</f>
        <v>266.10000000000002</v>
      </c>
      <c r="K254" s="29">
        <f>K253</f>
        <v>0</v>
      </c>
      <c r="L254" s="30">
        <f>L253</f>
        <v>0</v>
      </c>
      <c r="M254" s="28">
        <f>N254+P254</f>
        <v>309</v>
      </c>
      <c r="N254" s="29">
        <f>N253</f>
        <v>309</v>
      </c>
      <c r="O254" s="29">
        <f>O253</f>
        <v>0</v>
      </c>
      <c r="P254" s="30">
        <f>P253</f>
        <v>0</v>
      </c>
      <c r="Q254" s="28">
        <f>R254+T254</f>
        <v>350</v>
      </c>
      <c r="R254" s="29">
        <f>R253</f>
        <v>350</v>
      </c>
      <c r="S254" s="29">
        <f>S253</f>
        <v>0</v>
      </c>
      <c r="T254" s="30">
        <f>T253</f>
        <v>0</v>
      </c>
      <c r="U254" s="28">
        <f>V254+X254</f>
        <v>350</v>
      </c>
      <c r="V254" s="29">
        <f>V253</f>
        <v>350</v>
      </c>
      <c r="W254" s="29">
        <f>W253</f>
        <v>0</v>
      </c>
      <c r="X254" s="30">
        <f>X253</f>
        <v>0</v>
      </c>
      <c r="Y254" s="6"/>
      <c r="Z254" s="91"/>
      <c r="AA254" s="91"/>
      <c r="AB254" s="91"/>
      <c r="AC254" s="91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</row>
    <row r="255" spans="1:78" ht="24" customHeight="1" thickBot="1" x14ac:dyDescent="0.25">
      <c r="A255" s="800">
        <v>1</v>
      </c>
      <c r="B255" s="801">
        <v>5</v>
      </c>
      <c r="C255" s="802">
        <v>2</v>
      </c>
      <c r="D255" s="804" t="s">
        <v>147</v>
      </c>
      <c r="E255" s="858">
        <v>15</v>
      </c>
      <c r="F255" s="154" t="s">
        <v>148</v>
      </c>
      <c r="G255" s="154" t="s">
        <v>149</v>
      </c>
      <c r="H255" s="103" t="s">
        <v>21</v>
      </c>
      <c r="I255" s="27">
        <v>35.5</v>
      </c>
      <c r="J255" s="32">
        <v>0</v>
      </c>
      <c r="K255" s="32">
        <v>0</v>
      </c>
      <c r="L255" s="49">
        <v>35.5</v>
      </c>
      <c r="M255" s="27"/>
      <c r="N255" s="32">
        <v>0</v>
      </c>
      <c r="O255" s="32">
        <v>0</v>
      </c>
      <c r="P255" s="49"/>
      <c r="Q255" s="27">
        <v>36</v>
      </c>
      <c r="R255" s="32">
        <v>0</v>
      </c>
      <c r="S255" s="32">
        <v>0</v>
      </c>
      <c r="T255" s="49">
        <v>36</v>
      </c>
      <c r="U255" s="27">
        <v>36</v>
      </c>
      <c r="V255" s="32">
        <v>0</v>
      </c>
      <c r="W255" s="32">
        <v>0</v>
      </c>
      <c r="X255" s="49">
        <v>36</v>
      </c>
      <c r="Z255" s="91"/>
      <c r="AA255" s="91"/>
      <c r="AB255" s="91"/>
      <c r="AC255" s="91"/>
    </row>
    <row r="256" spans="1:78" s="8" customFormat="1" ht="24" customHeight="1" thickBot="1" x14ac:dyDescent="0.25">
      <c r="A256" s="824"/>
      <c r="B256" s="843"/>
      <c r="C256" s="803"/>
      <c r="D256" s="805"/>
      <c r="E256" s="849"/>
      <c r="F256" s="845" t="s">
        <v>23</v>
      </c>
      <c r="G256" s="846"/>
      <c r="H256" s="847"/>
      <c r="I256" s="28">
        <f>J256+L256</f>
        <v>35.5</v>
      </c>
      <c r="J256" s="29">
        <f>J255</f>
        <v>0</v>
      </c>
      <c r="K256" s="29">
        <f>K255</f>
        <v>0</v>
      </c>
      <c r="L256" s="30">
        <f>L255</f>
        <v>35.5</v>
      </c>
      <c r="M256" s="28">
        <f>N256+P256</f>
        <v>0</v>
      </c>
      <c r="N256" s="29">
        <f>N255</f>
        <v>0</v>
      </c>
      <c r="O256" s="29">
        <f>O255</f>
        <v>0</v>
      </c>
      <c r="P256" s="30">
        <f>P255</f>
        <v>0</v>
      </c>
      <c r="Q256" s="28">
        <f>R256+T256</f>
        <v>36</v>
      </c>
      <c r="R256" s="29">
        <f>R255</f>
        <v>0</v>
      </c>
      <c r="S256" s="29">
        <f>S255</f>
        <v>0</v>
      </c>
      <c r="T256" s="30">
        <f>T255</f>
        <v>36</v>
      </c>
      <c r="U256" s="28">
        <f>V256+X256</f>
        <v>36</v>
      </c>
      <c r="V256" s="29">
        <f>V255</f>
        <v>0</v>
      </c>
      <c r="W256" s="29">
        <f>W255</f>
        <v>0</v>
      </c>
      <c r="X256" s="30">
        <f>X255</f>
        <v>36</v>
      </c>
      <c r="Y256" s="6"/>
      <c r="Z256" s="91"/>
      <c r="AA256" s="91"/>
      <c r="AB256" s="91"/>
      <c r="AC256" s="91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</row>
    <row r="257" spans="1:78" ht="13.5" thickBot="1" x14ac:dyDescent="0.25">
      <c r="A257" s="112">
        <v>1</v>
      </c>
      <c r="B257" s="111">
        <v>5</v>
      </c>
      <c r="C257" s="860" t="s">
        <v>150</v>
      </c>
      <c r="D257" s="861"/>
      <c r="E257" s="861"/>
      <c r="F257" s="861"/>
      <c r="G257" s="861"/>
      <c r="H257" s="862"/>
      <c r="I257" s="60">
        <f>J257+L257</f>
        <v>301.60000000000002</v>
      </c>
      <c r="J257" s="36">
        <f>J254+J256</f>
        <v>266.10000000000002</v>
      </c>
      <c r="K257" s="36">
        <f>K254+K256</f>
        <v>0</v>
      </c>
      <c r="L257" s="48">
        <f>L254+L256</f>
        <v>35.5</v>
      </c>
      <c r="M257" s="60">
        <f>N257+P257</f>
        <v>309</v>
      </c>
      <c r="N257" s="36">
        <f>N254+N256</f>
        <v>309</v>
      </c>
      <c r="O257" s="740">
        <f t="shared" ref="O257:P257" si="145">O254+O256</f>
        <v>0</v>
      </c>
      <c r="P257" s="740">
        <f t="shared" si="145"/>
        <v>0</v>
      </c>
      <c r="Q257" s="60">
        <f>R257+T257</f>
        <v>386</v>
      </c>
      <c r="R257" s="36">
        <f>R254+R256</f>
        <v>350</v>
      </c>
      <c r="S257" s="36">
        <f>S254+S256</f>
        <v>0</v>
      </c>
      <c r="T257" s="48">
        <f>T254+T256</f>
        <v>36</v>
      </c>
      <c r="U257" s="60">
        <f>V257+X257</f>
        <v>386</v>
      </c>
      <c r="V257" s="36">
        <f>V254+V256</f>
        <v>350</v>
      </c>
      <c r="W257" s="36">
        <f>W254+W256</f>
        <v>0</v>
      </c>
      <c r="X257" s="48">
        <f>X254+X256</f>
        <v>36</v>
      </c>
      <c r="Z257" s="91"/>
      <c r="AA257" s="91"/>
      <c r="AB257" s="91"/>
      <c r="AC257" s="91"/>
    </row>
    <row r="258" spans="1:78" ht="13.5" thickBot="1" x14ac:dyDescent="0.25">
      <c r="A258" s="113">
        <v>1</v>
      </c>
      <c r="B258" s="855" t="s">
        <v>156</v>
      </c>
      <c r="C258" s="856"/>
      <c r="D258" s="856"/>
      <c r="E258" s="856"/>
      <c r="F258" s="856"/>
      <c r="G258" s="856"/>
      <c r="H258" s="856"/>
      <c r="I258" s="61">
        <f>J258+L258</f>
        <v>20143.899999999998</v>
      </c>
      <c r="J258" s="238">
        <f>SUM(J193,J232,J244,J251,J257)</f>
        <v>19826.999999999996</v>
      </c>
      <c r="K258" s="238">
        <f t="shared" ref="K258" si="146">SUM(K193,K232,K244,K251,K257)</f>
        <v>12232.7</v>
      </c>
      <c r="L258" s="238">
        <f t="shared" ref="L258" si="147">SUM(L193,L232,L244,L251,L257)</f>
        <v>316.89999999999998</v>
      </c>
      <c r="M258" s="61">
        <f>N258+P258</f>
        <v>22596.299999999996</v>
      </c>
      <c r="N258" s="62">
        <f>SUM(N193,N232,N244,N251,N257)</f>
        <v>22379.099999999995</v>
      </c>
      <c r="O258" s="238">
        <f t="shared" ref="O258:P258" si="148">SUM(O193,O232,O244,O251,O257)</f>
        <v>13297.4</v>
      </c>
      <c r="P258" s="238">
        <f t="shared" si="148"/>
        <v>217.20000000000002</v>
      </c>
      <c r="Q258" s="61">
        <f>R258+T258</f>
        <v>21340.499999999996</v>
      </c>
      <c r="R258" s="238">
        <f>SUM(R193,R232,R244,R251,R257)</f>
        <v>20824.499999999996</v>
      </c>
      <c r="S258" s="238">
        <f t="shared" ref="S258" si="149">SUM(S193,S232,S244,S251,S257)</f>
        <v>12626.1</v>
      </c>
      <c r="T258" s="238">
        <f t="shared" ref="T258" si="150">SUM(T193,T232,T244,T251,T257)</f>
        <v>516</v>
      </c>
      <c r="U258" s="61">
        <f>V258+X258</f>
        <v>20670.199999999997</v>
      </c>
      <c r="V258" s="238">
        <f>SUM(V193,V232,V244,V251,V257)</f>
        <v>20634.199999999997</v>
      </c>
      <c r="W258" s="238">
        <f t="shared" ref="W258" si="151">SUM(W193,W232,W244,W251,W257)</f>
        <v>12620.400000000001</v>
      </c>
      <c r="X258" s="238">
        <f t="shared" ref="X258" si="152">SUM(X193,X232,X244,X251,X257)</f>
        <v>36</v>
      </c>
      <c r="Z258" s="91"/>
      <c r="AA258" s="91"/>
      <c r="AB258" s="91"/>
      <c r="AC258" s="91"/>
    </row>
    <row r="259" spans="1:78" ht="13.5" thickBot="1" x14ac:dyDescent="0.25">
      <c r="A259" s="114">
        <v>2</v>
      </c>
      <c r="B259" s="882" t="s">
        <v>254</v>
      </c>
      <c r="C259" s="883"/>
      <c r="D259" s="883"/>
      <c r="E259" s="883"/>
      <c r="F259" s="883"/>
      <c r="G259" s="883"/>
      <c r="H259" s="883"/>
      <c r="I259" s="883"/>
      <c r="J259" s="883"/>
      <c r="K259" s="883"/>
      <c r="L259" s="883"/>
      <c r="M259" s="883"/>
      <c r="N259" s="883"/>
      <c r="O259" s="883"/>
      <c r="P259" s="883"/>
      <c r="Q259" s="883"/>
      <c r="R259" s="883"/>
      <c r="S259" s="883"/>
      <c r="T259" s="883"/>
      <c r="U259" s="883"/>
      <c r="V259" s="883"/>
      <c r="W259" s="883"/>
      <c r="X259" s="884"/>
      <c r="Z259" s="91"/>
      <c r="AA259" s="91"/>
      <c r="AB259" s="91"/>
      <c r="AC259" s="91"/>
    </row>
    <row r="260" spans="1:78" ht="13.5" thickBot="1" x14ac:dyDescent="0.25">
      <c r="A260" s="114">
        <v>2</v>
      </c>
      <c r="B260" s="115">
        <v>1</v>
      </c>
      <c r="C260" s="851" t="s">
        <v>151</v>
      </c>
      <c r="D260" s="852"/>
      <c r="E260" s="852"/>
      <c r="F260" s="852"/>
      <c r="G260" s="852"/>
      <c r="H260" s="852"/>
      <c r="I260" s="853"/>
      <c r="J260" s="853"/>
      <c r="K260" s="853"/>
      <c r="L260" s="853"/>
      <c r="M260" s="853"/>
      <c r="N260" s="853"/>
      <c r="O260" s="853"/>
      <c r="P260" s="853"/>
      <c r="Q260" s="853"/>
      <c r="R260" s="853"/>
      <c r="S260" s="853"/>
      <c r="T260" s="853"/>
      <c r="U260" s="853"/>
      <c r="V260" s="853"/>
      <c r="W260" s="853"/>
      <c r="X260" s="854"/>
      <c r="Z260" s="91"/>
      <c r="AA260" s="91"/>
      <c r="AB260" s="91"/>
      <c r="AC260" s="91"/>
    </row>
    <row r="261" spans="1:78" ht="30.75" customHeight="1" thickBot="1" x14ac:dyDescent="0.25">
      <c r="A261" s="824">
        <v>2</v>
      </c>
      <c r="B261" s="857">
        <v>1</v>
      </c>
      <c r="C261" s="863">
        <v>1</v>
      </c>
      <c r="D261" s="844" t="s">
        <v>229</v>
      </c>
      <c r="E261" s="864" t="s">
        <v>152</v>
      </c>
      <c r="F261" s="154" t="s">
        <v>153</v>
      </c>
      <c r="G261" s="154" t="s">
        <v>154</v>
      </c>
      <c r="H261" s="103" t="s">
        <v>21</v>
      </c>
      <c r="I261" s="27">
        <v>15.4</v>
      </c>
      <c r="J261" s="47">
        <v>15.4</v>
      </c>
      <c r="K261" s="33">
        <v>0</v>
      </c>
      <c r="L261" s="57">
        <v>0</v>
      </c>
      <c r="M261" s="27">
        <f>N261</f>
        <v>16.399999999999999</v>
      </c>
      <c r="N261" s="47">
        <v>16.399999999999999</v>
      </c>
      <c r="O261" s="33">
        <v>0</v>
      </c>
      <c r="P261" s="57">
        <v>0</v>
      </c>
      <c r="Q261" s="27">
        <v>15.4</v>
      </c>
      <c r="R261" s="47">
        <v>15.4</v>
      </c>
      <c r="S261" s="33">
        <v>0</v>
      </c>
      <c r="T261" s="57">
        <v>0</v>
      </c>
      <c r="U261" s="27">
        <v>15.4</v>
      </c>
      <c r="V261" s="47">
        <v>15.4</v>
      </c>
      <c r="W261" s="33">
        <v>0</v>
      </c>
      <c r="X261" s="57">
        <v>0</v>
      </c>
      <c r="Z261" s="91"/>
      <c r="AA261" s="91"/>
      <c r="AB261" s="91"/>
      <c r="AC261" s="91"/>
    </row>
    <row r="262" spans="1:78" s="8" customFormat="1" ht="45.75" customHeight="1" thickBot="1" x14ac:dyDescent="0.25">
      <c r="A262" s="824"/>
      <c r="B262" s="786"/>
      <c r="C262" s="823"/>
      <c r="D262" s="822"/>
      <c r="E262" s="865"/>
      <c r="F262" s="845" t="s">
        <v>23</v>
      </c>
      <c r="G262" s="846"/>
      <c r="H262" s="847"/>
      <c r="I262" s="123">
        <f>J262+L262</f>
        <v>15.4</v>
      </c>
      <c r="J262" s="122">
        <f>J261</f>
        <v>15.4</v>
      </c>
      <c r="K262" s="122">
        <f>K261</f>
        <v>0</v>
      </c>
      <c r="L262" s="124">
        <f>L261</f>
        <v>0</v>
      </c>
      <c r="M262" s="123">
        <f>N262+P262</f>
        <v>16.399999999999999</v>
      </c>
      <c r="N262" s="122">
        <f>N261</f>
        <v>16.399999999999999</v>
      </c>
      <c r="O262" s="122">
        <f>O261</f>
        <v>0</v>
      </c>
      <c r="P262" s="124">
        <f>P261</f>
        <v>0</v>
      </c>
      <c r="Q262" s="123">
        <f t="shared" ref="Q262:Q272" si="153">R262+T262</f>
        <v>15.4</v>
      </c>
      <c r="R262" s="122">
        <f>R261</f>
        <v>15.4</v>
      </c>
      <c r="S262" s="122">
        <f>S261</f>
        <v>0</v>
      </c>
      <c r="T262" s="124">
        <f>T261</f>
        <v>0</v>
      </c>
      <c r="U262" s="123">
        <f t="shared" ref="U262:U272" si="154">V262+X262</f>
        <v>15.4</v>
      </c>
      <c r="V262" s="122">
        <f>V261</f>
        <v>15.4</v>
      </c>
      <c r="W262" s="122">
        <f>W261</f>
        <v>0</v>
      </c>
      <c r="X262" s="124">
        <f>X261</f>
        <v>0</v>
      </c>
      <c r="Y262" s="6"/>
      <c r="Z262" s="91"/>
      <c r="AA262" s="91"/>
      <c r="AB262" s="91"/>
      <c r="AC262" s="91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</row>
    <row r="263" spans="1:78" s="7" customFormat="1" ht="24" customHeight="1" x14ac:dyDescent="0.2">
      <c r="A263" s="928">
        <v>2</v>
      </c>
      <c r="B263" s="1018">
        <v>1</v>
      </c>
      <c r="C263" s="793">
        <v>2</v>
      </c>
      <c r="D263" s="795" t="s">
        <v>194</v>
      </c>
      <c r="E263" s="868" t="s">
        <v>201</v>
      </c>
      <c r="F263" s="797" t="s">
        <v>153</v>
      </c>
      <c r="G263" s="839" t="s">
        <v>202</v>
      </c>
      <c r="H263" s="773" t="s">
        <v>21</v>
      </c>
      <c r="I263" s="772">
        <v>59</v>
      </c>
      <c r="J263" s="436">
        <v>58.2</v>
      </c>
      <c r="K263" s="436">
        <v>32.9</v>
      </c>
      <c r="L263" s="776">
        <v>0.8</v>
      </c>
      <c r="M263" s="745">
        <f>N263+P263</f>
        <v>79</v>
      </c>
      <c r="N263" s="742">
        <v>79</v>
      </c>
      <c r="O263" s="742">
        <v>44</v>
      </c>
      <c r="P263" s="439"/>
      <c r="Q263" s="745">
        <v>76.5</v>
      </c>
      <c r="R263" s="742">
        <v>76.5</v>
      </c>
      <c r="S263" s="742">
        <v>44</v>
      </c>
      <c r="T263" s="439"/>
      <c r="U263" s="745">
        <v>76.5</v>
      </c>
      <c r="V263" s="742">
        <v>76.5</v>
      </c>
      <c r="W263" s="742">
        <v>44</v>
      </c>
      <c r="X263" s="439"/>
      <c r="Y263" s="6"/>
      <c r="Z263" s="91"/>
      <c r="AA263" s="91"/>
      <c r="AB263" s="91"/>
      <c r="AC263" s="91"/>
    </row>
    <row r="264" spans="1:78" s="7" customFormat="1" ht="24" customHeight="1" x14ac:dyDescent="0.2">
      <c r="A264" s="929"/>
      <c r="B264" s="1019"/>
      <c r="C264" s="794"/>
      <c r="D264" s="796"/>
      <c r="E264" s="869"/>
      <c r="F264" s="794"/>
      <c r="G264" s="840"/>
      <c r="H264" s="774" t="s">
        <v>231</v>
      </c>
      <c r="I264" s="231">
        <v>1.7</v>
      </c>
      <c r="J264" s="297">
        <v>1.7</v>
      </c>
      <c r="K264" s="297">
        <v>1.3</v>
      </c>
      <c r="L264" s="777"/>
      <c r="M264" s="298"/>
      <c r="N264" s="297"/>
      <c r="O264" s="297"/>
      <c r="P264" s="299"/>
      <c r="Q264" s="298"/>
      <c r="R264" s="297"/>
      <c r="S264" s="297"/>
      <c r="T264" s="299"/>
      <c r="U264" s="298"/>
      <c r="V264" s="297"/>
      <c r="W264" s="297"/>
      <c r="X264" s="299"/>
      <c r="Y264" s="6"/>
      <c r="Z264" s="91"/>
      <c r="AA264" s="91"/>
      <c r="AB264" s="91"/>
      <c r="AC264" s="91"/>
    </row>
    <row r="265" spans="1:78" s="305" customFormat="1" ht="24" customHeight="1" thickBot="1" x14ac:dyDescent="0.25">
      <c r="A265" s="929"/>
      <c r="B265" s="1019"/>
      <c r="C265" s="794"/>
      <c r="D265" s="796"/>
      <c r="E265" s="869"/>
      <c r="F265" s="798"/>
      <c r="G265" s="841"/>
      <c r="H265" s="775" t="s">
        <v>22</v>
      </c>
      <c r="I265" s="771"/>
      <c r="J265" s="214"/>
      <c r="K265" s="214"/>
      <c r="L265" s="770"/>
      <c r="M265" s="440">
        <v>0.5</v>
      </c>
      <c r="N265" s="441">
        <v>0.5</v>
      </c>
      <c r="O265" s="441"/>
      <c r="P265" s="442"/>
      <c r="Q265" s="440"/>
      <c r="R265" s="441"/>
      <c r="S265" s="441"/>
      <c r="T265" s="442"/>
      <c r="U265" s="440"/>
      <c r="V265" s="441"/>
      <c r="W265" s="441"/>
      <c r="X265" s="442"/>
      <c r="Y265" s="304"/>
      <c r="Z265" s="331"/>
      <c r="AA265" s="331"/>
      <c r="AB265" s="331"/>
      <c r="AC265" s="331"/>
    </row>
    <row r="266" spans="1:78" s="7" customFormat="1" ht="24" customHeight="1" thickBot="1" x14ac:dyDescent="0.25">
      <c r="A266" s="929"/>
      <c r="B266" s="1019"/>
      <c r="C266" s="794"/>
      <c r="D266" s="796"/>
      <c r="E266" s="869"/>
      <c r="F266" s="790" t="s">
        <v>23</v>
      </c>
      <c r="G266" s="791"/>
      <c r="H266" s="792"/>
      <c r="I266" s="172">
        <f>I263+I264</f>
        <v>60.7</v>
      </c>
      <c r="J266" s="167">
        <f>J263+J264</f>
        <v>59.900000000000006</v>
      </c>
      <c r="K266" s="167">
        <f>K263+K264</f>
        <v>34.199999999999996</v>
      </c>
      <c r="L266" s="168">
        <f>SUM(L263:L264)</f>
        <v>0.8</v>
      </c>
      <c r="M266" s="172">
        <f>N266+P266</f>
        <v>79.5</v>
      </c>
      <c r="N266" s="167">
        <f>N263+N264+N265</f>
        <v>79.5</v>
      </c>
      <c r="O266" s="746">
        <f t="shared" ref="O266:P266" si="155">O263+O264</f>
        <v>44</v>
      </c>
      <c r="P266" s="746">
        <f t="shared" si="155"/>
        <v>0</v>
      </c>
      <c r="Q266" s="747">
        <f>R266+T266</f>
        <v>76.5</v>
      </c>
      <c r="R266" s="746">
        <f>R263+R264</f>
        <v>76.5</v>
      </c>
      <c r="S266" s="746">
        <f t="shared" ref="S266" si="156">S263+S264</f>
        <v>44</v>
      </c>
      <c r="T266" s="746">
        <f t="shared" ref="T266" si="157">T263+T264</f>
        <v>0</v>
      </c>
      <c r="U266" s="747">
        <f>V266+X266</f>
        <v>76.5</v>
      </c>
      <c r="V266" s="746">
        <f>V263+V264</f>
        <v>76.5</v>
      </c>
      <c r="W266" s="746">
        <f t="shared" ref="W266" si="158">W263+W264</f>
        <v>44</v>
      </c>
      <c r="X266" s="746">
        <f t="shared" ref="X266" si="159">X263+X264</f>
        <v>0</v>
      </c>
      <c r="Y266" s="6"/>
      <c r="Z266" s="91"/>
      <c r="AA266" s="91"/>
      <c r="AB266" s="91"/>
      <c r="AC266" s="91"/>
    </row>
    <row r="267" spans="1:78" s="235" customFormat="1" ht="24" customHeight="1" x14ac:dyDescent="0.2">
      <c r="A267" s="800">
        <v>2</v>
      </c>
      <c r="B267" s="801">
        <v>1</v>
      </c>
      <c r="C267" s="802">
        <v>3</v>
      </c>
      <c r="D267" s="795" t="s">
        <v>277</v>
      </c>
      <c r="E267" s="823">
        <v>15</v>
      </c>
      <c r="F267" s="866" t="s">
        <v>107</v>
      </c>
      <c r="G267" s="803" t="s">
        <v>278</v>
      </c>
      <c r="H267" s="284" t="s">
        <v>21</v>
      </c>
      <c r="I267" s="261">
        <v>139.80000000000001</v>
      </c>
      <c r="J267" s="267">
        <v>5</v>
      </c>
      <c r="K267" s="267"/>
      <c r="L267" s="271">
        <v>134.80000000000001</v>
      </c>
      <c r="M267" s="261"/>
      <c r="N267" s="267"/>
      <c r="O267" s="267"/>
      <c r="P267" s="271"/>
      <c r="Q267" s="290">
        <v>0</v>
      </c>
      <c r="R267" s="272">
        <v>0</v>
      </c>
      <c r="S267" s="272">
        <v>0</v>
      </c>
      <c r="T267" s="273">
        <v>0</v>
      </c>
      <c r="U267" s="290">
        <v>0</v>
      </c>
      <c r="V267" s="272">
        <v>0</v>
      </c>
      <c r="W267" s="272">
        <v>0</v>
      </c>
      <c r="X267" s="273">
        <v>0</v>
      </c>
      <c r="Y267" s="254"/>
      <c r="Z267" s="280"/>
      <c r="AA267" s="280"/>
      <c r="AB267" s="280"/>
      <c r="AC267" s="280"/>
      <c r="AD267" s="255"/>
      <c r="AE267" s="255"/>
      <c r="AF267" s="255"/>
      <c r="AG267" s="255"/>
      <c r="AH267" s="255"/>
      <c r="AI267" s="255"/>
      <c r="AJ267" s="255"/>
      <c r="AK267" s="255"/>
      <c r="AL267" s="255"/>
      <c r="AM267" s="255"/>
      <c r="AN267" s="255"/>
      <c r="AO267" s="255"/>
      <c r="AP267" s="255"/>
      <c r="AQ267" s="255"/>
      <c r="AR267" s="255"/>
      <c r="AS267" s="255"/>
      <c r="AT267" s="255"/>
      <c r="AU267" s="255"/>
      <c r="AV267" s="255"/>
      <c r="AW267" s="255"/>
      <c r="AX267" s="255"/>
      <c r="AY267" s="255"/>
      <c r="AZ267" s="255"/>
      <c r="BA267" s="255"/>
      <c r="BB267" s="255"/>
      <c r="BC267" s="255"/>
      <c r="BD267" s="255"/>
      <c r="BE267" s="255"/>
      <c r="BF267" s="255"/>
      <c r="BG267" s="255"/>
      <c r="BH267" s="255"/>
      <c r="BI267" s="255"/>
      <c r="BJ267" s="255"/>
      <c r="BK267" s="255"/>
      <c r="BL267" s="255"/>
      <c r="BM267" s="255"/>
      <c r="BN267" s="255"/>
      <c r="BO267" s="255"/>
      <c r="BP267" s="255"/>
      <c r="BQ267" s="255"/>
      <c r="BR267" s="255"/>
      <c r="BS267" s="255"/>
      <c r="BT267" s="255"/>
      <c r="BU267" s="255"/>
      <c r="BV267" s="255"/>
      <c r="BW267" s="255"/>
      <c r="BX267" s="255"/>
      <c r="BY267" s="255"/>
      <c r="BZ267" s="255"/>
    </row>
    <row r="268" spans="1:78" s="235" customFormat="1" ht="24" customHeight="1" x14ac:dyDescent="0.2">
      <c r="A268" s="824"/>
      <c r="B268" s="843"/>
      <c r="C268" s="803"/>
      <c r="D268" s="796"/>
      <c r="E268" s="823"/>
      <c r="F268" s="866"/>
      <c r="G268" s="803"/>
      <c r="H268" s="282" t="s">
        <v>279</v>
      </c>
      <c r="I268" s="261">
        <v>107.7</v>
      </c>
      <c r="J268" s="264">
        <v>11.2</v>
      </c>
      <c r="K268" s="264">
        <v>0</v>
      </c>
      <c r="L268" s="268">
        <v>96.5</v>
      </c>
      <c r="M268" s="261"/>
      <c r="N268" s="264"/>
      <c r="O268" s="264"/>
      <c r="P268" s="268"/>
      <c r="Q268" s="260">
        <v>0</v>
      </c>
      <c r="R268" s="263">
        <v>0</v>
      </c>
      <c r="S268" s="263">
        <v>0</v>
      </c>
      <c r="T268" s="266">
        <v>0</v>
      </c>
      <c r="U268" s="260">
        <v>0</v>
      </c>
      <c r="V268" s="263">
        <v>0</v>
      </c>
      <c r="W268" s="263">
        <v>0</v>
      </c>
      <c r="X268" s="266">
        <v>0</v>
      </c>
      <c r="Y268" s="254"/>
      <c r="Z268" s="280"/>
      <c r="AA268" s="280"/>
      <c r="AB268" s="280"/>
      <c r="AC268" s="280"/>
      <c r="AD268" s="255"/>
      <c r="AE268" s="255"/>
      <c r="AF268" s="255"/>
      <c r="AG268" s="255"/>
      <c r="AH268" s="255"/>
      <c r="AI268" s="255"/>
      <c r="AJ268" s="255"/>
      <c r="AK268" s="255"/>
      <c r="AL268" s="255"/>
      <c r="AM268" s="255"/>
      <c r="AN268" s="255"/>
      <c r="AO268" s="255"/>
      <c r="AP268" s="255"/>
      <c r="AQ268" s="255"/>
      <c r="AR268" s="255"/>
      <c r="AS268" s="255"/>
      <c r="AT268" s="255"/>
      <c r="AU268" s="255"/>
      <c r="AV268" s="255"/>
      <c r="AW268" s="255"/>
      <c r="AX268" s="255"/>
      <c r="AY268" s="255"/>
      <c r="AZ268" s="255"/>
      <c r="BA268" s="255"/>
      <c r="BB268" s="255"/>
      <c r="BC268" s="255"/>
      <c r="BD268" s="255"/>
      <c r="BE268" s="255"/>
      <c r="BF268" s="255"/>
      <c r="BG268" s="255"/>
      <c r="BH268" s="255"/>
      <c r="BI268" s="255"/>
      <c r="BJ268" s="255"/>
      <c r="BK268" s="255"/>
      <c r="BL268" s="255"/>
      <c r="BM268" s="255"/>
      <c r="BN268" s="255"/>
      <c r="BO268" s="255"/>
      <c r="BP268" s="255"/>
      <c r="BQ268" s="255"/>
      <c r="BR268" s="255"/>
      <c r="BS268" s="255"/>
      <c r="BT268" s="255"/>
      <c r="BU268" s="255"/>
      <c r="BV268" s="255"/>
      <c r="BW268" s="255"/>
      <c r="BX268" s="255"/>
      <c r="BY268" s="255"/>
      <c r="BZ268" s="255"/>
    </row>
    <row r="269" spans="1:78" s="235" customFormat="1" ht="24" customHeight="1" thickBot="1" x14ac:dyDescent="0.25">
      <c r="A269" s="824"/>
      <c r="B269" s="843"/>
      <c r="C269" s="803"/>
      <c r="D269" s="796"/>
      <c r="E269" s="823"/>
      <c r="F269" s="867"/>
      <c r="G269" s="911"/>
      <c r="H269" s="282" t="s">
        <v>280</v>
      </c>
      <c r="I269" s="261">
        <v>19</v>
      </c>
      <c r="J269" s="264">
        <v>2</v>
      </c>
      <c r="K269" s="264">
        <v>0</v>
      </c>
      <c r="L269" s="268">
        <v>17</v>
      </c>
      <c r="M269" s="261"/>
      <c r="N269" s="264"/>
      <c r="O269" s="264"/>
      <c r="P269" s="268"/>
      <c r="Q269" s="260">
        <v>0</v>
      </c>
      <c r="R269" s="274">
        <v>0</v>
      </c>
      <c r="S269" s="274">
        <v>0</v>
      </c>
      <c r="T269" s="275">
        <v>0</v>
      </c>
      <c r="U269" s="260">
        <v>0</v>
      </c>
      <c r="V269" s="274">
        <v>0</v>
      </c>
      <c r="W269" s="274">
        <v>0</v>
      </c>
      <c r="X269" s="275">
        <v>0</v>
      </c>
      <c r="Y269" s="251"/>
      <c r="Z269" s="280"/>
      <c r="AA269" s="280"/>
      <c r="AB269" s="280"/>
      <c r="AC269" s="280"/>
      <c r="AD269" s="251"/>
      <c r="AE269" s="251"/>
      <c r="AF269" s="251"/>
      <c r="AG269" s="251"/>
      <c r="AH269" s="251"/>
      <c r="AI269" s="251"/>
      <c r="AJ269" s="251"/>
      <c r="AK269" s="251"/>
      <c r="AL269" s="251"/>
      <c r="AM269" s="251"/>
      <c r="AN269" s="251"/>
      <c r="AO269" s="251"/>
      <c r="AP269" s="251"/>
      <c r="AQ269" s="251"/>
      <c r="AR269" s="251"/>
      <c r="AS269" s="251"/>
      <c r="AT269" s="251"/>
      <c r="AU269" s="251"/>
      <c r="AV269" s="251"/>
      <c r="AW269" s="251"/>
      <c r="AX269" s="251"/>
      <c r="AY269" s="251"/>
      <c r="AZ269" s="251"/>
      <c r="BA269" s="251"/>
      <c r="BB269" s="251"/>
      <c r="BC269" s="251"/>
      <c r="BD269" s="251"/>
      <c r="BE269" s="251"/>
      <c r="BF269" s="251"/>
      <c r="BG269" s="251"/>
      <c r="BH269" s="251"/>
      <c r="BI269" s="251"/>
      <c r="BJ269" s="251"/>
      <c r="BK269" s="251"/>
      <c r="BL269" s="251"/>
      <c r="BM269" s="251"/>
      <c r="BN269" s="251"/>
      <c r="BO269" s="251"/>
      <c r="BP269" s="251"/>
      <c r="BQ269" s="251"/>
      <c r="BR269" s="251"/>
      <c r="BS269" s="251"/>
      <c r="BT269" s="251"/>
      <c r="BU269" s="251"/>
      <c r="BV269" s="251"/>
      <c r="BW269" s="251"/>
      <c r="BX269" s="251"/>
      <c r="BY269" s="251"/>
      <c r="BZ269" s="251"/>
    </row>
    <row r="270" spans="1:78" s="235" customFormat="1" ht="24" customHeight="1" thickBot="1" x14ac:dyDescent="0.25">
      <c r="A270" s="947"/>
      <c r="B270" s="857"/>
      <c r="C270" s="803"/>
      <c r="D270" s="796"/>
      <c r="E270" s="858"/>
      <c r="F270" s="1023" t="s">
        <v>23</v>
      </c>
      <c r="G270" s="1024"/>
      <c r="H270" s="1025"/>
      <c r="I270" s="262">
        <v>266.5</v>
      </c>
      <c r="J270" s="276">
        <v>18.2</v>
      </c>
      <c r="K270" s="276">
        <v>0</v>
      </c>
      <c r="L270" s="277">
        <v>248.3</v>
      </c>
      <c r="M270" s="262"/>
      <c r="N270" s="276"/>
      <c r="O270" s="276"/>
      <c r="P270" s="277"/>
      <c r="Q270" s="262">
        <v>0</v>
      </c>
      <c r="R270" s="276">
        <v>0</v>
      </c>
      <c r="S270" s="276">
        <v>0</v>
      </c>
      <c r="T270" s="277">
        <v>0</v>
      </c>
      <c r="U270" s="262">
        <v>0</v>
      </c>
      <c r="V270" s="276">
        <v>0</v>
      </c>
      <c r="W270" s="276">
        <v>0</v>
      </c>
      <c r="X270" s="277">
        <v>0</v>
      </c>
      <c r="Y270" s="251"/>
      <c r="Z270" s="280"/>
      <c r="AA270" s="280"/>
      <c r="AB270" s="280"/>
      <c r="AC270" s="280"/>
      <c r="AD270" s="251"/>
      <c r="AE270" s="251"/>
      <c r="AF270" s="251"/>
      <c r="AG270" s="251"/>
      <c r="AH270" s="251"/>
      <c r="AI270" s="251"/>
      <c r="AJ270" s="251"/>
      <c r="AK270" s="251"/>
      <c r="AL270" s="251"/>
      <c r="AM270" s="251"/>
      <c r="AN270" s="251"/>
      <c r="AO270" s="251"/>
      <c r="AP270" s="251"/>
      <c r="AQ270" s="251"/>
      <c r="AR270" s="251"/>
      <c r="AS270" s="251"/>
      <c r="AT270" s="251"/>
      <c r="AU270" s="251"/>
      <c r="AV270" s="251"/>
      <c r="AW270" s="251"/>
      <c r="AX270" s="251"/>
      <c r="AY270" s="251"/>
      <c r="AZ270" s="251"/>
      <c r="BA270" s="251"/>
      <c r="BB270" s="251"/>
      <c r="BC270" s="251"/>
      <c r="BD270" s="251"/>
      <c r="BE270" s="251"/>
      <c r="BF270" s="251"/>
      <c r="BG270" s="251"/>
      <c r="BH270" s="251"/>
      <c r="BI270" s="251"/>
      <c r="BJ270" s="251"/>
      <c r="BK270" s="251"/>
      <c r="BL270" s="251"/>
      <c r="BM270" s="251"/>
      <c r="BN270" s="251"/>
      <c r="BO270" s="251"/>
      <c r="BP270" s="251"/>
      <c r="BQ270" s="251"/>
      <c r="BR270" s="251"/>
      <c r="BS270" s="251"/>
      <c r="BT270" s="251"/>
      <c r="BU270" s="251"/>
      <c r="BV270" s="251"/>
      <c r="BW270" s="251"/>
      <c r="BX270" s="251"/>
      <c r="BY270" s="251"/>
      <c r="BZ270" s="251"/>
    </row>
    <row r="271" spans="1:78" ht="24" customHeight="1" thickBot="1" x14ac:dyDescent="0.25">
      <c r="A271" s="246">
        <v>2</v>
      </c>
      <c r="B271" s="243">
        <v>1</v>
      </c>
      <c r="C271" s="879" t="s">
        <v>106</v>
      </c>
      <c r="D271" s="880"/>
      <c r="E271" s="880"/>
      <c r="F271" s="880"/>
      <c r="G271" s="880"/>
      <c r="H271" s="881"/>
      <c r="I271" s="240">
        <f>J271+L271</f>
        <v>342.6</v>
      </c>
      <c r="J271" s="236">
        <f>J262+J266+J270</f>
        <v>93.500000000000014</v>
      </c>
      <c r="K271" s="265">
        <f t="shared" ref="K271:L271" si="160">K262+K266+K270</f>
        <v>34.199999999999996</v>
      </c>
      <c r="L271" s="265">
        <f t="shared" si="160"/>
        <v>249.10000000000002</v>
      </c>
      <c r="M271" s="240">
        <f>N271+P271</f>
        <v>95.9</v>
      </c>
      <c r="N271" s="236">
        <f>N262+N266</f>
        <v>95.9</v>
      </c>
      <c r="O271" s="739">
        <f t="shared" ref="O271:P271" si="161">O262+O266</f>
        <v>44</v>
      </c>
      <c r="P271" s="739">
        <f t="shared" si="161"/>
        <v>0</v>
      </c>
      <c r="Q271" s="240">
        <f t="shared" si="153"/>
        <v>91.9</v>
      </c>
      <c r="R271" s="236">
        <f>R262+R266</f>
        <v>91.9</v>
      </c>
      <c r="S271" s="236">
        <f>S262+S266</f>
        <v>44</v>
      </c>
      <c r="T271" s="237">
        <f>T262+T266</f>
        <v>0</v>
      </c>
      <c r="U271" s="240">
        <f t="shared" si="154"/>
        <v>91.9</v>
      </c>
      <c r="V271" s="236">
        <f>V262+V266</f>
        <v>91.9</v>
      </c>
      <c r="W271" s="236">
        <f>W262+W266</f>
        <v>44</v>
      </c>
      <c r="X271" s="237">
        <f>X262+X266</f>
        <v>0</v>
      </c>
      <c r="Y271" s="233"/>
      <c r="Z271" s="242"/>
      <c r="AA271" s="242"/>
      <c r="AB271" s="242"/>
      <c r="AC271" s="242"/>
      <c r="AD271" s="234"/>
      <c r="AE271" s="234"/>
      <c r="AF271" s="234"/>
      <c r="AG271" s="234"/>
      <c r="AH271" s="234"/>
      <c r="AI271" s="234"/>
      <c r="AJ271" s="234"/>
      <c r="AK271" s="234"/>
      <c r="AL271" s="234"/>
      <c r="AM271" s="234"/>
      <c r="AN271" s="234"/>
      <c r="AO271" s="234"/>
      <c r="AP271" s="234"/>
      <c r="AQ271" s="234"/>
      <c r="AR271" s="234"/>
      <c r="AS271" s="234"/>
      <c r="AT271" s="234"/>
      <c r="AU271" s="234"/>
      <c r="AV271" s="234"/>
      <c r="AW271" s="234"/>
      <c r="AX271" s="234"/>
      <c r="AY271" s="234"/>
      <c r="AZ271" s="234"/>
      <c r="BA271" s="234"/>
      <c r="BB271" s="234"/>
      <c r="BC271" s="234"/>
      <c r="BD271" s="234"/>
      <c r="BE271" s="234"/>
      <c r="BF271" s="234"/>
      <c r="BG271" s="234"/>
      <c r="BH271" s="234"/>
      <c r="BI271" s="234"/>
      <c r="BJ271" s="234"/>
      <c r="BK271" s="234"/>
      <c r="BL271" s="234"/>
      <c r="BM271" s="234"/>
      <c r="BN271" s="234"/>
      <c r="BO271" s="234"/>
      <c r="BP271" s="234"/>
      <c r="BQ271" s="234"/>
      <c r="BR271" s="234"/>
      <c r="BS271" s="234"/>
      <c r="BT271" s="234"/>
      <c r="BU271" s="234"/>
      <c r="BV271" s="234"/>
      <c r="BW271" s="234"/>
      <c r="BX271" s="234"/>
      <c r="BY271" s="234"/>
      <c r="BZ271" s="234"/>
    </row>
    <row r="272" spans="1:78" ht="20.25" customHeight="1" thickBot="1" x14ac:dyDescent="0.25">
      <c r="A272" s="244">
        <v>2</v>
      </c>
      <c r="B272" s="876" t="s">
        <v>156</v>
      </c>
      <c r="C272" s="877"/>
      <c r="D272" s="877"/>
      <c r="E272" s="877"/>
      <c r="F272" s="877"/>
      <c r="G272" s="877"/>
      <c r="H272" s="878"/>
      <c r="I272" s="241">
        <f>J272+L272</f>
        <v>342.6</v>
      </c>
      <c r="J272" s="238">
        <f>J271</f>
        <v>93.500000000000014</v>
      </c>
      <c r="K272" s="238">
        <f>K271</f>
        <v>34.199999999999996</v>
      </c>
      <c r="L272" s="239">
        <f>L271</f>
        <v>249.10000000000002</v>
      </c>
      <c r="M272" s="241">
        <f>N272+P272</f>
        <v>95.9</v>
      </c>
      <c r="N272" s="238">
        <f>N271</f>
        <v>95.9</v>
      </c>
      <c r="O272" s="238">
        <f>O271</f>
        <v>44</v>
      </c>
      <c r="P272" s="239">
        <f>P271</f>
        <v>0</v>
      </c>
      <c r="Q272" s="241">
        <f t="shared" si="153"/>
        <v>91.9</v>
      </c>
      <c r="R272" s="238">
        <f>R271</f>
        <v>91.9</v>
      </c>
      <c r="S272" s="238">
        <f>S271</f>
        <v>44</v>
      </c>
      <c r="T272" s="239">
        <f>T271</f>
        <v>0</v>
      </c>
      <c r="U272" s="241">
        <f t="shared" si="154"/>
        <v>91.9</v>
      </c>
      <c r="V272" s="238">
        <f>V271</f>
        <v>91.9</v>
      </c>
      <c r="W272" s="238">
        <f>W271</f>
        <v>44</v>
      </c>
      <c r="X272" s="239">
        <f>X271</f>
        <v>0</v>
      </c>
      <c r="Y272" s="233"/>
      <c r="Z272" s="242"/>
      <c r="AA272" s="242"/>
      <c r="AB272" s="242"/>
      <c r="AC272" s="242"/>
      <c r="AD272" s="234"/>
      <c r="AE272" s="234"/>
      <c r="AF272" s="234"/>
      <c r="AG272" s="234"/>
      <c r="AH272" s="234"/>
      <c r="AI272" s="234"/>
      <c r="AJ272" s="234"/>
      <c r="AK272" s="234"/>
      <c r="AL272" s="234"/>
      <c r="AM272" s="234"/>
      <c r="AN272" s="234"/>
      <c r="AO272" s="234"/>
      <c r="AP272" s="234"/>
      <c r="AQ272" s="234"/>
      <c r="AR272" s="234"/>
      <c r="AS272" s="234"/>
      <c r="AT272" s="234"/>
      <c r="AU272" s="234"/>
      <c r="AV272" s="234"/>
      <c r="AW272" s="234"/>
      <c r="AX272" s="234"/>
      <c r="AY272" s="234"/>
      <c r="AZ272" s="234"/>
      <c r="BA272" s="234"/>
      <c r="BB272" s="234"/>
      <c r="BC272" s="234"/>
      <c r="BD272" s="234"/>
      <c r="BE272" s="234"/>
      <c r="BF272" s="234"/>
      <c r="BG272" s="234"/>
      <c r="BH272" s="234"/>
      <c r="BI272" s="234"/>
      <c r="BJ272" s="234"/>
      <c r="BK272" s="234"/>
      <c r="BL272" s="234"/>
      <c r="BM272" s="234"/>
      <c r="BN272" s="234"/>
      <c r="BO272" s="234"/>
      <c r="BP272" s="234"/>
      <c r="BQ272" s="234"/>
      <c r="BR272" s="234"/>
      <c r="BS272" s="234"/>
      <c r="BT272" s="234"/>
      <c r="BU272" s="234"/>
      <c r="BV272" s="234"/>
      <c r="BW272" s="234"/>
      <c r="BX272" s="234"/>
      <c r="BY272" s="234"/>
      <c r="BZ272" s="234"/>
    </row>
    <row r="273" spans="1:78" ht="19.5" customHeight="1" thickBot="1" x14ac:dyDescent="0.25">
      <c r="A273" s="245">
        <v>3</v>
      </c>
      <c r="B273" s="882" t="s">
        <v>157</v>
      </c>
      <c r="C273" s="883"/>
      <c r="D273" s="883"/>
      <c r="E273" s="883"/>
      <c r="F273" s="883"/>
      <c r="G273" s="883"/>
      <c r="H273" s="883"/>
      <c r="I273" s="883"/>
      <c r="J273" s="883"/>
      <c r="K273" s="883"/>
      <c r="L273" s="883"/>
      <c r="M273" s="883"/>
      <c r="N273" s="883"/>
      <c r="O273" s="883"/>
      <c r="P273" s="883"/>
      <c r="Q273" s="883"/>
      <c r="R273" s="883"/>
      <c r="S273" s="883"/>
      <c r="T273" s="883"/>
      <c r="U273" s="883"/>
      <c r="V273" s="883"/>
      <c r="W273" s="883"/>
      <c r="X273" s="884"/>
      <c r="Y273" s="233"/>
      <c r="Z273" s="242"/>
      <c r="AA273" s="242"/>
      <c r="AB273" s="242"/>
      <c r="AC273" s="242"/>
      <c r="AD273" s="234"/>
      <c r="AE273" s="234"/>
      <c r="AF273" s="234"/>
      <c r="AG273" s="234"/>
      <c r="AH273" s="234"/>
      <c r="AI273" s="234"/>
      <c r="AJ273" s="234"/>
      <c r="AK273" s="234"/>
      <c r="AL273" s="234"/>
      <c r="AM273" s="234"/>
      <c r="AN273" s="234"/>
      <c r="AO273" s="234"/>
      <c r="AP273" s="234"/>
      <c r="AQ273" s="234"/>
      <c r="AR273" s="234"/>
      <c r="AS273" s="234"/>
      <c r="AT273" s="234"/>
      <c r="AU273" s="234"/>
      <c r="AV273" s="234"/>
      <c r="AW273" s="234"/>
      <c r="AX273" s="234"/>
      <c r="AY273" s="234"/>
      <c r="AZ273" s="234"/>
      <c r="BA273" s="234"/>
      <c r="BB273" s="234"/>
      <c r="BC273" s="234"/>
      <c r="BD273" s="234"/>
      <c r="BE273" s="234"/>
      <c r="BF273" s="234"/>
      <c r="BG273" s="234"/>
      <c r="BH273" s="234"/>
      <c r="BI273" s="234"/>
      <c r="BJ273" s="234"/>
      <c r="BK273" s="234"/>
      <c r="BL273" s="234"/>
      <c r="BM273" s="234"/>
      <c r="BN273" s="234"/>
      <c r="BO273" s="234"/>
      <c r="BP273" s="234"/>
      <c r="BQ273" s="234"/>
      <c r="BR273" s="234"/>
      <c r="BS273" s="234"/>
      <c r="BT273" s="234"/>
      <c r="BU273" s="234"/>
      <c r="BV273" s="234"/>
      <c r="BW273" s="234"/>
      <c r="BX273" s="234"/>
      <c r="BY273" s="234"/>
      <c r="BZ273" s="234"/>
    </row>
    <row r="274" spans="1:78" ht="17.25" customHeight="1" thickBot="1" x14ac:dyDescent="0.25">
      <c r="A274" s="150">
        <v>3</v>
      </c>
      <c r="B274" s="96">
        <v>1</v>
      </c>
      <c r="C274" s="873" t="s">
        <v>158</v>
      </c>
      <c r="D274" s="874"/>
      <c r="E274" s="874"/>
      <c r="F274" s="874"/>
      <c r="G274" s="874"/>
      <c r="H274" s="874"/>
      <c r="I274" s="874"/>
      <c r="J274" s="874"/>
      <c r="K274" s="874"/>
      <c r="L274" s="874"/>
      <c r="M274" s="874"/>
      <c r="N274" s="874"/>
      <c r="O274" s="874"/>
      <c r="P274" s="874"/>
      <c r="Q274" s="874"/>
      <c r="R274" s="874"/>
      <c r="S274" s="874"/>
      <c r="T274" s="874"/>
      <c r="U274" s="874"/>
      <c r="V274" s="874"/>
      <c r="W274" s="874"/>
      <c r="X274" s="875"/>
      <c r="Z274" s="91"/>
      <c r="AA274" s="91"/>
      <c r="AB274" s="91"/>
      <c r="AC274" s="91"/>
    </row>
    <row r="275" spans="1:78" s="8" customFormat="1" ht="17.25" hidden="1" customHeight="1" x14ac:dyDescent="0.2">
      <c r="A275" s="800">
        <v>3</v>
      </c>
      <c r="B275" s="787">
        <v>1</v>
      </c>
      <c r="C275" s="826">
        <v>1</v>
      </c>
      <c r="D275" s="817" t="s">
        <v>203</v>
      </c>
      <c r="E275" s="816" t="s">
        <v>160</v>
      </c>
      <c r="F275" s="885" t="s">
        <v>75</v>
      </c>
      <c r="G275" s="885" t="s">
        <v>199</v>
      </c>
      <c r="H275" s="144" t="s">
        <v>175</v>
      </c>
      <c r="I275" s="207">
        <v>0</v>
      </c>
      <c r="J275" s="64">
        <v>0</v>
      </c>
      <c r="K275" s="64">
        <v>0</v>
      </c>
      <c r="L275" s="65">
        <v>0</v>
      </c>
      <c r="M275" s="151">
        <v>0</v>
      </c>
      <c r="N275" s="64">
        <v>0</v>
      </c>
      <c r="O275" s="64">
        <v>0</v>
      </c>
      <c r="P275" s="65">
        <v>0</v>
      </c>
      <c r="Q275" s="151">
        <f>R275+T275</f>
        <v>0</v>
      </c>
      <c r="R275" s="64">
        <v>0</v>
      </c>
      <c r="S275" s="64">
        <v>0</v>
      </c>
      <c r="T275" s="65"/>
      <c r="U275" s="151">
        <f>V275+X275</f>
        <v>0</v>
      </c>
      <c r="V275" s="64">
        <v>0</v>
      </c>
      <c r="W275" s="64">
        <v>0</v>
      </c>
      <c r="X275" s="65"/>
      <c r="Y275" s="6"/>
      <c r="Z275" s="91"/>
      <c r="AA275" s="91"/>
      <c r="AB275" s="91"/>
      <c r="AC275" s="91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</row>
    <row r="276" spans="1:78" ht="22.5" customHeight="1" thickBot="1" x14ac:dyDescent="0.25">
      <c r="A276" s="824"/>
      <c r="B276" s="788"/>
      <c r="C276" s="825"/>
      <c r="D276" s="817"/>
      <c r="E276" s="816"/>
      <c r="F276" s="831"/>
      <c r="G276" s="831"/>
      <c r="H276" s="145" t="s">
        <v>21</v>
      </c>
      <c r="I276" s="77">
        <v>78.099999999999994</v>
      </c>
      <c r="J276" s="82"/>
      <c r="K276" s="82"/>
      <c r="L276" s="83">
        <v>78.099999999999994</v>
      </c>
      <c r="M276" s="77"/>
      <c r="N276" s="82"/>
      <c r="O276" s="82"/>
      <c r="P276" s="83"/>
      <c r="Q276" s="77"/>
      <c r="R276" s="82"/>
      <c r="S276" s="82"/>
      <c r="T276" s="83"/>
      <c r="U276" s="77"/>
      <c r="V276" s="82"/>
      <c r="W276" s="82"/>
      <c r="X276" s="83"/>
      <c r="Z276" s="91"/>
      <c r="AA276" s="91"/>
      <c r="AB276" s="91"/>
      <c r="AC276" s="91"/>
    </row>
    <row r="277" spans="1:78" ht="21.75" customHeight="1" thickBot="1" x14ac:dyDescent="0.25">
      <c r="A277" s="947"/>
      <c r="B277" s="789"/>
      <c r="C277" s="826"/>
      <c r="D277" s="818"/>
      <c r="E277" s="785"/>
      <c r="F277" s="819" t="s">
        <v>23</v>
      </c>
      <c r="G277" s="820"/>
      <c r="H277" s="821"/>
      <c r="I277" s="121">
        <f>J277+L277</f>
        <v>78.099999999999994</v>
      </c>
      <c r="J277" s="122">
        <f>SUM(J275:J275)</f>
        <v>0</v>
      </c>
      <c r="K277" s="122">
        <f>SUM(K275:K275)</f>
        <v>0</v>
      </c>
      <c r="L277" s="120">
        <f>SUM(L275:L276)</f>
        <v>78.099999999999994</v>
      </c>
      <c r="M277" s="734">
        <f>N277+P277</f>
        <v>0</v>
      </c>
      <c r="N277" s="735">
        <f>SUM(N275:N275)</f>
        <v>0</v>
      </c>
      <c r="O277" s="735">
        <f>SUM(O275:O275)</f>
        <v>0</v>
      </c>
      <c r="P277" s="708">
        <f>SUM(P275:P276)</f>
        <v>0</v>
      </c>
      <c r="Q277" s="123">
        <f>R277+T277</f>
        <v>0</v>
      </c>
      <c r="R277" s="122">
        <f>SUM(R275:R275)</f>
        <v>0</v>
      </c>
      <c r="S277" s="122">
        <f>SUM(S275:S275)</f>
        <v>0</v>
      </c>
      <c r="T277" s="124">
        <f>SUM(T275:T276)</f>
        <v>0</v>
      </c>
      <c r="U277" s="123">
        <f>V277+X277</f>
        <v>0</v>
      </c>
      <c r="V277" s="122">
        <f>SUM(V275:V275)</f>
        <v>0</v>
      </c>
      <c r="W277" s="122">
        <f>SUM(W275:W275)</f>
        <v>0</v>
      </c>
      <c r="X277" s="124">
        <f>SUM(X275:X275)</f>
        <v>0</v>
      </c>
      <c r="Z277" s="91"/>
      <c r="AA277" s="91"/>
      <c r="AB277" s="91"/>
      <c r="AC277" s="91"/>
    </row>
    <row r="278" spans="1:78" ht="17.25" customHeight="1" x14ac:dyDescent="0.2">
      <c r="A278" s="811">
        <v>3</v>
      </c>
      <c r="B278" s="787">
        <v>1</v>
      </c>
      <c r="C278" s="835">
        <v>2</v>
      </c>
      <c r="D278" s="817" t="s">
        <v>270</v>
      </c>
      <c r="E278" s="814" t="s">
        <v>160</v>
      </c>
      <c r="F278" s="885" t="s">
        <v>75</v>
      </c>
      <c r="G278" s="803" t="s">
        <v>285</v>
      </c>
      <c r="H278" s="229" t="s">
        <v>271</v>
      </c>
      <c r="I278" s="291"/>
      <c r="J278" s="279"/>
      <c r="K278" s="279"/>
      <c r="L278" s="292"/>
      <c r="M278" s="291"/>
      <c r="N278" s="279"/>
      <c r="O278" s="279"/>
      <c r="P278" s="292"/>
      <c r="Q278" s="745">
        <v>11.8</v>
      </c>
      <c r="R278" s="742"/>
      <c r="S278" s="742"/>
      <c r="T278" s="439">
        <v>11.8</v>
      </c>
      <c r="U278" s="291"/>
      <c r="V278" s="279"/>
      <c r="W278" s="279"/>
      <c r="X278" s="292"/>
      <c r="Z278" s="91"/>
      <c r="AA278" s="91"/>
      <c r="AB278" s="91"/>
      <c r="AC278" s="91"/>
    </row>
    <row r="279" spans="1:78" ht="17.25" customHeight="1" thickBot="1" x14ac:dyDescent="0.25">
      <c r="A279" s="812"/>
      <c r="B279" s="788"/>
      <c r="C279" s="836"/>
      <c r="D279" s="817"/>
      <c r="E279" s="815"/>
      <c r="F279" s="831"/>
      <c r="G279" s="803"/>
      <c r="H279" s="296" t="s">
        <v>21</v>
      </c>
      <c r="I279" s="293"/>
      <c r="J279" s="294"/>
      <c r="K279" s="294"/>
      <c r="L279" s="295"/>
      <c r="M279" s="363"/>
      <c r="N279" s="364"/>
      <c r="O279" s="364"/>
      <c r="P279" s="365"/>
      <c r="Q279" s="440">
        <v>13.6</v>
      </c>
      <c r="R279" s="441"/>
      <c r="S279" s="441"/>
      <c r="T279" s="442">
        <v>13.6</v>
      </c>
      <c r="U279" s="293"/>
      <c r="V279" s="294"/>
      <c r="W279" s="294"/>
      <c r="X279" s="295"/>
      <c r="Z279" s="91"/>
      <c r="AA279" s="91"/>
      <c r="AB279" s="91"/>
      <c r="AC279" s="91"/>
    </row>
    <row r="280" spans="1:78" ht="22.5" customHeight="1" thickBot="1" x14ac:dyDescent="0.25">
      <c r="A280" s="813"/>
      <c r="B280" s="789"/>
      <c r="C280" s="825"/>
      <c r="D280" s="818"/>
      <c r="E280" s="816"/>
      <c r="F280" s="870" t="s">
        <v>191</v>
      </c>
      <c r="G280" s="871"/>
      <c r="H280" s="872"/>
      <c r="I280" s="352"/>
      <c r="J280" s="437"/>
      <c r="K280" s="437"/>
      <c r="L280" s="120"/>
      <c r="M280" s="734">
        <f>SUM(M278:M279)</f>
        <v>0</v>
      </c>
      <c r="N280" s="735"/>
      <c r="O280" s="735"/>
      <c r="P280" s="708">
        <f>SUM(P278:P279)</f>
        <v>0</v>
      </c>
      <c r="Q280" s="276">
        <f>R280+T280</f>
        <v>25.4</v>
      </c>
      <c r="R280" s="29"/>
      <c r="S280" s="29"/>
      <c r="T280" s="210">
        <f>SUM(T278:T279)</f>
        <v>25.4</v>
      </c>
      <c r="U280" s="28"/>
      <c r="V280" s="29"/>
      <c r="W280" s="29"/>
      <c r="X280" s="30"/>
      <c r="Z280" s="91"/>
      <c r="AA280" s="91"/>
      <c r="AB280" s="91"/>
      <c r="AC280" s="91"/>
    </row>
    <row r="281" spans="1:78" ht="18.75" customHeight="1" thickBot="1" x14ac:dyDescent="0.25">
      <c r="A281" s="209">
        <v>3</v>
      </c>
      <c r="B281" s="109">
        <v>1</v>
      </c>
      <c r="C281" s="1026" t="s">
        <v>161</v>
      </c>
      <c r="D281" s="1027"/>
      <c r="E281" s="1027"/>
      <c r="F281" s="1027"/>
      <c r="G281" s="1027"/>
      <c r="H281" s="1027"/>
      <c r="I281" s="432">
        <f>J281+L281</f>
        <v>78.099999999999994</v>
      </c>
      <c r="J281" s="433">
        <f>J277</f>
        <v>0</v>
      </c>
      <c r="K281" s="433">
        <f>K277</f>
        <v>0</v>
      </c>
      <c r="L281" s="435">
        <f>I288+L277</f>
        <v>78.099999999999994</v>
      </c>
      <c r="M281" s="444">
        <f>N281+P281</f>
        <v>0</v>
      </c>
      <c r="N281" s="56">
        <f>N277+N280</f>
        <v>0</v>
      </c>
      <c r="O281" s="56">
        <f>O277+O280</f>
        <v>0</v>
      </c>
      <c r="P281" s="56">
        <f>P277+P280</f>
        <v>0</v>
      </c>
      <c r="Q281" s="55">
        <f>R281+T281</f>
        <v>25.4</v>
      </c>
      <c r="R281" s="56">
        <f>R277</f>
        <v>0</v>
      </c>
      <c r="S281" s="56">
        <f>S277</f>
        <v>0</v>
      </c>
      <c r="T281" s="56">
        <f>T280</f>
        <v>25.4</v>
      </c>
      <c r="U281" s="55"/>
      <c r="V281" s="56">
        <f>V277</f>
        <v>0</v>
      </c>
      <c r="W281" s="56">
        <f>W277</f>
        <v>0</v>
      </c>
      <c r="X281" s="218">
        <f>X277</f>
        <v>0</v>
      </c>
      <c r="Z281" s="91"/>
      <c r="AA281" s="91"/>
      <c r="AB281" s="91"/>
      <c r="AC281" s="91"/>
    </row>
    <row r="282" spans="1:78" s="8" customFormat="1" ht="18.75" customHeight="1" thickBot="1" x14ac:dyDescent="0.25">
      <c r="A282" s="150">
        <v>3</v>
      </c>
      <c r="B282" s="106">
        <v>2</v>
      </c>
      <c r="C282" s="873" t="s">
        <v>204</v>
      </c>
      <c r="D282" s="874"/>
      <c r="E282" s="874"/>
      <c r="F282" s="874"/>
      <c r="G282" s="874"/>
      <c r="H282" s="874"/>
      <c r="I282" s="874"/>
      <c r="J282" s="874"/>
      <c r="K282" s="874"/>
      <c r="L282" s="874"/>
      <c r="M282" s="874"/>
      <c r="N282" s="874"/>
      <c r="O282" s="874"/>
      <c r="P282" s="874"/>
      <c r="Q282" s="874"/>
      <c r="R282" s="874"/>
      <c r="S282" s="874"/>
      <c r="T282" s="875"/>
      <c r="U282" s="68"/>
      <c r="V282" s="69"/>
      <c r="W282" s="69"/>
      <c r="X282" s="70"/>
      <c r="Y282" s="6"/>
      <c r="Z282" s="91"/>
      <c r="AA282" s="91"/>
      <c r="AB282" s="91"/>
      <c r="AC282" s="91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</row>
    <row r="283" spans="1:78" ht="20.25" customHeight="1" x14ac:dyDescent="0.2">
      <c r="A283" s="824">
        <v>3</v>
      </c>
      <c r="B283" s="843">
        <v>2</v>
      </c>
      <c r="C283" s="803">
        <v>1</v>
      </c>
      <c r="D283" s="805" t="s">
        <v>252</v>
      </c>
      <c r="E283" s="946">
        <v>20</v>
      </c>
      <c r="F283" s="803" t="s">
        <v>124</v>
      </c>
      <c r="G283" s="803" t="s">
        <v>162</v>
      </c>
      <c r="H283" s="144" t="s">
        <v>21</v>
      </c>
      <c r="I283" s="749">
        <f>J283+L283</f>
        <v>0</v>
      </c>
      <c r="J283" s="431">
        <v>0</v>
      </c>
      <c r="K283" s="431">
        <v>0</v>
      </c>
      <c r="L283" s="434"/>
      <c r="M283" s="27">
        <f>N283+P283</f>
        <v>5</v>
      </c>
      <c r="N283" s="47">
        <v>4</v>
      </c>
      <c r="O283" s="47">
        <v>0</v>
      </c>
      <c r="P283" s="59">
        <v>1</v>
      </c>
      <c r="Q283" s="27">
        <v>23</v>
      </c>
      <c r="R283" s="47">
        <v>0</v>
      </c>
      <c r="S283" s="47">
        <v>0</v>
      </c>
      <c r="T283" s="59">
        <v>23</v>
      </c>
      <c r="U283" s="27"/>
      <c r="V283" s="47"/>
      <c r="W283" s="47"/>
      <c r="X283" s="59"/>
      <c r="Z283" s="91"/>
      <c r="AA283" s="91"/>
      <c r="AB283" s="91"/>
      <c r="AC283" s="91"/>
    </row>
    <row r="284" spans="1:78" s="253" customFormat="1" ht="20.25" customHeight="1" x14ac:dyDescent="0.2">
      <c r="A284" s="824"/>
      <c r="B284" s="843"/>
      <c r="C284" s="803"/>
      <c r="D284" s="805"/>
      <c r="E284" s="946"/>
      <c r="F284" s="803"/>
      <c r="G284" s="803"/>
      <c r="H284" s="107" t="s">
        <v>232</v>
      </c>
      <c r="I284" s="727"/>
      <c r="J284" s="427"/>
      <c r="K284" s="427"/>
      <c r="L284" s="271"/>
      <c r="M284" s="727">
        <v>14</v>
      </c>
      <c r="N284" s="427"/>
      <c r="O284" s="427"/>
      <c r="P284" s="271">
        <v>14</v>
      </c>
      <c r="Q284" s="727">
        <v>9</v>
      </c>
      <c r="R284" s="427"/>
      <c r="S284" s="427"/>
      <c r="T284" s="271">
        <v>9</v>
      </c>
      <c r="U284" s="727"/>
      <c r="V284" s="427"/>
      <c r="W284" s="427"/>
      <c r="X284" s="271"/>
      <c r="Y284" s="252"/>
      <c r="Z284" s="331"/>
      <c r="AA284" s="331"/>
      <c r="AB284" s="331"/>
      <c r="AC284" s="331"/>
    </row>
    <row r="285" spans="1:78" ht="20.25" customHeight="1" thickBot="1" x14ac:dyDescent="0.25">
      <c r="A285" s="824"/>
      <c r="B285" s="843"/>
      <c r="C285" s="803"/>
      <c r="D285" s="805"/>
      <c r="E285" s="946"/>
      <c r="F285" s="803"/>
      <c r="G285" s="803"/>
      <c r="H285" s="748" t="s">
        <v>155</v>
      </c>
      <c r="I285" s="223">
        <f>J285+L285</f>
        <v>0</v>
      </c>
      <c r="J285" s="750">
        <v>0</v>
      </c>
      <c r="K285" s="750">
        <v>0</v>
      </c>
      <c r="L285" s="751"/>
      <c r="M285" s="27">
        <v>82</v>
      </c>
      <c r="N285" s="47">
        <v>0</v>
      </c>
      <c r="O285" s="47">
        <v>0</v>
      </c>
      <c r="P285" s="59">
        <v>82</v>
      </c>
      <c r="Q285" s="27">
        <v>50.1</v>
      </c>
      <c r="R285" s="47">
        <v>0</v>
      </c>
      <c r="S285" s="47">
        <v>0</v>
      </c>
      <c r="T285" s="59">
        <v>50.1</v>
      </c>
      <c r="U285" s="27"/>
      <c r="V285" s="47"/>
      <c r="W285" s="47"/>
      <c r="X285" s="59"/>
      <c r="Z285" s="91"/>
      <c r="AA285" s="91"/>
      <c r="AB285" s="91"/>
      <c r="AC285" s="91"/>
    </row>
    <row r="286" spans="1:78" s="8" customFormat="1" ht="20.25" customHeight="1" thickBot="1" x14ac:dyDescent="0.25">
      <c r="A286" s="824"/>
      <c r="B286" s="843"/>
      <c r="C286" s="803"/>
      <c r="D286" s="805"/>
      <c r="E286" s="946"/>
      <c r="F286" s="819" t="s">
        <v>23</v>
      </c>
      <c r="G286" s="820"/>
      <c r="H286" s="821"/>
      <c r="I286" s="28">
        <f>J286+L286</f>
        <v>0</v>
      </c>
      <c r="J286" s="29">
        <f>SUM(J283:J285)</f>
        <v>0</v>
      </c>
      <c r="K286" s="29">
        <f>SUM(K283:K285)</f>
        <v>0</v>
      </c>
      <c r="L286" s="29">
        <f>SUM(L283:L285)</f>
        <v>0</v>
      </c>
      <c r="M286" s="28">
        <f>N286+P286</f>
        <v>101</v>
      </c>
      <c r="N286" s="29">
        <f t="shared" ref="N286:T286" si="162">SUM(N283:N285)</f>
        <v>4</v>
      </c>
      <c r="O286" s="29">
        <f t="shared" si="162"/>
        <v>0</v>
      </c>
      <c r="P286" s="29">
        <f>SUM(P283:P285)</f>
        <v>97</v>
      </c>
      <c r="Q286" s="28">
        <f t="shared" si="162"/>
        <v>82.1</v>
      </c>
      <c r="R286" s="29">
        <f t="shared" si="162"/>
        <v>0</v>
      </c>
      <c r="S286" s="29">
        <f t="shared" si="162"/>
        <v>0</v>
      </c>
      <c r="T286" s="29">
        <f t="shared" si="162"/>
        <v>82.1</v>
      </c>
      <c r="U286" s="28">
        <f>V286+X286</f>
        <v>0</v>
      </c>
      <c r="V286" s="29">
        <f>SUM(V283:V285)</f>
        <v>0</v>
      </c>
      <c r="W286" s="29">
        <f>SUM(W283:W285)</f>
        <v>0</v>
      </c>
      <c r="X286" s="30">
        <f>SUM(X283:X285)</f>
        <v>0</v>
      </c>
      <c r="Y286" s="6"/>
      <c r="Z286" s="91"/>
      <c r="AA286" s="91"/>
      <c r="AB286" s="91"/>
      <c r="AC286" s="91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</row>
    <row r="287" spans="1:78" ht="24" customHeight="1" thickBot="1" x14ac:dyDescent="0.25">
      <c r="A287" s="800">
        <v>3</v>
      </c>
      <c r="B287" s="801">
        <v>2</v>
      </c>
      <c r="C287" s="802">
        <v>2</v>
      </c>
      <c r="D287" s="804" t="s">
        <v>190</v>
      </c>
      <c r="E287" s="806" t="s">
        <v>27</v>
      </c>
      <c r="F287" s="154" t="s">
        <v>159</v>
      </c>
      <c r="G287" s="154" t="s">
        <v>164</v>
      </c>
      <c r="H287" s="103" t="s">
        <v>21</v>
      </c>
      <c r="I287" s="24"/>
      <c r="J287" s="32">
        <v>0</v>
      </c>
      <c r="K287" s="32">
        <v>0</v>
      </c>
      <c r="L287" s="49"/>
      <c r="M287" s="24"/>
      <c r="N287" s="32"/>
      <c r="O287" s="32"/>
      <c r="P287" s="49"/>
      <c r="Q287" s="24">
        <v>51</v>
      </c>
      <c r="R287" s="32"/>
      <c r="S287" s="32"/>
      <c r="T287" s="49">
        <v>51</v>
      </c>
      <c r="U287" s="24">
        <f>V287+X287</f>
        <v>0</v>
      </c>
      <c r="V287" s="32">
        <v>0</v>
      </c>
      <c r="W287" s="32">
        <v>0</v>
      </c>
      <c r="X287" s="49">
        <v>0</v>
      </c>
      <c r="Z287" s="91"/>
      <c r="AA287" s="91"/>
      <c r="AB287" s="91"/>
      <c r="AC287" s="91"/>
    </row>
    <row r="288" spans="1:78" s="8" customFormat="1" ht="24" customHeight="1" thickBot="1" x14ac:dyDescent="0.25">
      <c r="A288" s="824"/>
      <c r="B288" s="843"/>
      <c r="C288" s="803"/>
      <c r="D288" s="805"/>
      <c r="E288" s="838"/>
      <c r="F288" s="845" t="s">
        <v>23</v>
      </c>
      <c r="G288" s="846"/>
      <c r="H288" s="847"/>
      <c r="I288" s="28">
        <f>J288+L288</f>
        <v>0</v>
      </c>
      <c r="J288" s="29">
        <f>J287</f>
        <v>0</v>
      </c>
      <c r="K288" s="29">
        <f>K287</f>
        <v>0</v>
      </c>
      <c r="L288" s="30">
        <f>L287</f>
        <v>0</v>
      </c>
      <c r="M288" s="28">
        <f>N288+P288</f>
        <v>0</v>
      </c>
      <c r="N288" s="29">
        <f>N287</f>
        <v>0</v>
      </c>
      <c r="O288" s="29">
        <f>O287</f>
        <v>0</v>
      </c>
      <c r="P288" s="30">
        <f>P287</f>
        <v>0</v>
      </c>
      <c r="Q288" s="28">
        <f>R288+T288</f>
        <v>51</v>
      </c>
      <c r="R288" s="29">
        <f>R287</f>
        <v>0</v>
      </c>
      <c r="S288" s="29">
        <f>S287</f>
        <v>0</v>
      </c>
      <c r="T288" s="30">
        <f>T287</f>
        <v>51</v>
      </c>
      <c r="U288" s="28">
        <f>V288+X288</f>
        <v>0</v>
      </c>
      <c r="V288" s="29">
        <f>V287</f>
        <v>0</v>
      </c>
      <c r="W288" s="29">
        <f>W287</f>
        <v>0</v>
      </c>
      <c r="X288" s="30">
        <f>X287</f>
        <v>0</v>
      </c>
      <c r="Y288" s="6"/>
      <c r="Z288" s="91"/>
      <c r="AA288" s="91"/>
      <c r="AB288" s="91"/>
      <c r="AC288" s="91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</row>
    <row r="289" spans="1:78" ht="24" customHeight="1" thickBot="1" x14ac:dyDescent="0.25">
      <c r="A289" s="799">
        <v>3</v>
      </c>
      <c r="B289" s="786">
        <v>2</v>
      </c>
      <c r="C289" s="823">
        <v>3</v>
      </c>
      <c r="D289" s="822" t="s">
        <v>227</v>
      </c>
      <c r="E289" s="945" t="s">
        <v>36</v>
      </c>
      <c r="F289" s="156" t="s">
        <v>78</v>
      </c>
      <c r="G289" s="154" t="s">
        <v>208</v>
      </c>
      <c r="H289" s="103" t="s">
        <v>21</v>
      </c>
      <c r="I289" s="27">
        <v>51.6</v>
      </c>
      <c r="J289" s="32">
        <v>0</v>
      </c>
      <c r="K289" s="32">
        <v>0</v>
      </c>
      <c r="L289" s="49">
        <v>51.6</v>
      </c>
      <c r="M289" s="27"/>
      <c r="N289" s="32"/>
      <c r="O289" s="32"/>
      <c r="P289" s="49"/>
      <c r="Q289" s="27"/>
      <c r="R289" s="32">
        <v>0</v>
      </c>
      <c r="S289" s="32">
        <v>0</v>
      </c>
      <c r="T289" s="49"/>
      <c r="U289" s="27">
        <f>V289+X289</f>
        <v>0</v>
      </c>
      <c r="V289" s="32">
        <v>0</v>
      </c>
      <c r="W289" s="32">
        <v>0</v>
      </c>
      <c r="X289" s="49"/>
      <c r="Z289" s="91"/>
      <c r="AA289" s="91"/>
      <c r="AB289" s="91"/>
      <c r="AC289" s="91"/>
    </row>
    <row r="290" spans="1:78" ht="24" customHeight="1" thickBot="1" x14ac:dyDescent="0.25">
      <c r="A290" s="799"/>
      <c r="B290" s="786"/>
      <c r="C290" s="823"/>
      <c r="D290" s="822"/>
      <c r="E290" s="834"/>
      <c r="F290" s="819" t="s">
        <v>23</v>
      </c>
      <c r="G290" s="820"/>
      <c r="H290" s="821"/>
      <c r="I290" s="28">
        <f>J290+L290</f>
        <v>51.6</v>
      </c>
      <c r="J290" s="29">
        <f>J289</f>
        <v>0</v>
      </c>
      <c r="K290" s="29">
        <f>K289</f>
        <v>0</v>
      </c>
      <c r="L290" s="30">
        <f>L289</f>
        <v>51.6</v>
      </c>
      <c r="M290" s="28">
        <f>N290+P290</f>
        <v>0</v>
      </c>
      <c r="N290" s="29">
        <f>N289</f>
        <v>0</v>
      </c>
      <c r="O290" s="29">
        <f>O289</f>
        <v>0</v>
      </c>
      <c r="P290" s="30">
        <f>P289</f>
        <v>0</v>
      </c>
      <c r="Q290" s="28">
        <f>R290+T290</f>
        <v>0</v>
      </c>
      <c r="R290" s="29">
        <f>R289</f>
        <v>0</v>
      </c>
      <c r="S290" s="29">
        <f>S289</f>
        <v>0</v>
      </c>
      <c r="T290" s="30">
        <f>T289</f>
        <v>0</v>
      </c>
      <c r="U290" s="28">
        <f>V290+X290</f>
        <v>0</v>
      </c>
      <c r="V290" s="29">
        <f>V289</f>
        <v>0</v>
      </c>
      <c r="W290" s="29">
        <f>W289</f>
        <v>0</v>
      </c>
      <c r="X290" s="30">
        <f>X289</f>
        <v>0</v>
      </c>
      <c r="Z290" s="91"/>
      <c r="AA290" s="91"/>
      <c r="AB290" s="91"/>
      <c r="AC290" s="91"/>
    </row>
    <row r="291" spans="1:78" ht="48.75" customHeight="1" thickBot="1" x14ac:dyDescent="0.25">
      <c r="A291" s="799">
        <v>3</v>
      </c>
      <c r="B291" s="786">
        <v>2</v>
      </c>
      <c r="C291" s="823">
        <v>4</v>
      </c>
      <c r="D291" s="822" t="s">
        <v>165</v>
      </c>
      <c r="E291" s="834">
        <v>20</v>
      </c>
      <c r="F291" s="126" t="s">
        <v>230</v>
      </c>
      <c r="G291" s="125" t="s">
        <v>166</v>
      </c>
      <c r="H291" s="103" t="s">
        <v>21</v>
      </c>
      <c r="I291" s="27">
        <v>2.9</v>
      </c>
      <c r="J291" s="33">
        <v>2.9</v>
      </c>
      <c r="K291" s="33">
        <v>0</v>
      </c>
      <c r="L291" s="57">
        <v>0</v>
      </c>
      <c r="M291" s="27">
        <v>3</v>
      </c>
      <c r="N291" s="33">
        <v>3</v>
      </c>
      <c r="O291" s="33">
        <v>0</v>
      </c>
      <c r="P291" s="57">
        <v>0</v>
      </c>
      <c r="Q291" s="27">
        <v>3</v>
      </c>
      <c r="R291" s="33">
        <v>3</v>
      </c>
      <c r="S291" s="33">
        <v>0</v>
      </c>
      <c r="T291" s="57">
        <v>0</v>
      </c>
      <c r="U291" s="27">
        <v>3</v>
      </c>
      <c r="V291" s="33">
        <v>3</v>
      </c>
      <c r="W291" s="33">
        <v>0</v>
      </c>
      <c r="X291" s="57">
        <v>0</v>
      </c>
      <c r="Z291" s="91"/>
      <c r="AA291" s="91"/>
      <c r="AB291" s="91"/>
      <c r="AC291" s="91"/>
    </row>
    <row r="292" spans="1:78" s="8" customFormat="1" ht="24" customHeight="1" thickBot="1" x14ac:dyDescent="0.25">
      <c r="A292" s="799"/>
      <c r="B292" s="786"/>
      <c r="C292" s="823"/>
      <c r="D292" s="822"/>
      <c r="E292" s="834"/>
      <c r="F292" s="845" t="s">
        <v>23</v>
      </c>
      <c r="G292" s="846"/>
      <c r="H292" s="847"/>
      <c r="I292" s="28">
        <f>J292+L292</f>
        <v>2.9</v>
      </c>
      <c r="J292" s="29">
        <f>J291</f>
        <v>2.9</v>
      </c>
      <c r="K292" s="29">
        <f>K291</f>
        <v>0</v>
      </c>
      <c r="L292" s="30">
        <f>L291</f>
        <v>0</v>
      </c>
      <c r="M292" s="28">
        <f>N292+P292</f>
        <v>3</v>
      </c>
      <c r="N292" s="29">
        <f>N291</f>
        <v>3</v>
      </c>
      <c r="O292" s="29">
        <f>O291</f>
        <v>0</v>
      </c>
      <c r="P292" s="30">
        <f>P291</f>
        <v>0</v>
      </c>
      <c r="Q292" s="28">
        <f>R292+T292</f>
        <v>3</v>
      </c>
      <c r="R292" s="29">
        <f>R291</f>
        <v>3</v>
      </c>
      <c r="S292" s="29">
        <f>S291</f>
        <v>0</v>
      </c>
      <c r="T292" s="30">
        <f>T291</f>
        <v>0</v>
      </c>
      <c r="U292" s="28">
        <f>V292+X292</f>
        <v>3</v>
      </c>
      <c r="V292" s="29">
        <f>V291</f>
        <v>3</v>
      </c>
      <c r="W292" s="29">
        <f>W291</f>
        <v>0</v>
      </c>
      <c r="X292" s="30">
        <f>X291</f>
        <v>0</v>
      </c>
      <c r="Y292" s="6"/>
      <c r="Z292" s="91"/>
      <c r="AA292" s="91"/>
      <c r="AB292" s="91"/>
      <c r="AC292" s="91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</row>
    <row r="293" spans="1:78" ht="24" customHeight="1" thickBot="1" x14ac:dyDescent="0.25">
      <c r="A293" s="799">
        <v>3</v>
      </c>
      <c r="B293" s="786">
        <v>2</v>
      </c>
      <c r="C293" s="823">
        <v>5</v>
      </c>
      <c r="D293" s="818" t="s">
        <v>253</v>
      </c>
      <c r="E293" s="834">
        <v>20</v>
      </c>
      <c r="F293" s="126" t="s">
        <v>167</v>
      </c>
      <c r="G293" s="125" t="s">
        <v>168</v>
      </c>
      <c r="H293" s="97" t="s">
        <v>21</v>
      </c>
      <c r="I293" s="26"/>
      <c r="J293" s="64"/>
      <c r="K293" s="64"/>
      <c r="L293" s="65"/>
      <c r="M293" s="26">
        <v>10</v>
      </c>
      <c r="N293" s="64">
        <v>0</v>
      </c>
      <c r="O293" s="64">
        <v>0</v>
      </c>
      <c r="P293" s="65">
        <v>10</v>
      </c>
      <c r="Q293" s="26">
        <v>150</v>
      </c>
      <c r="R293" s="64">
        <v>0</v>
      </c>
      <c r="S293" s="64">
        <v>0</v>
      </c>
      <c r="T293" s="65">
        <v>150</v>
      </c>
      <c r="U293" s="26">
        <v>150</v>
      </c>
      <c r="V293" s="64"/>
      <c r="W293" s="64"/>
      <c r="X293" s="65">
        <v>150</v>
      </c>
      <c r="Z293" s="91"/>
      <c r="AA293" s="91"/>
      <c r="AB293" s="91"/>
      <c r="AC293" s="91"/>
    </row>
    <row r="294" spans="1:78" ht="24" customHeight="1" thickBot="1" x14ac:dyDescent="0.25">
      <c r="A294" s="799"/>
      <c r="B294" s="786"/>
      <c r="C294" s="823"/>
      <c r="D294" s="818"/>
      <c r="E294" s="834"/>
      <c r="F294" s="845" t="s">
        <v>23</v>
      </c>
      <c r="G294" s="846"/>
      <c r="H294" s="847"/>
      <c r="I294" s="28">
        <f>J294+L294</f>
        <v>0</v>
      </c>
      <c r="J294" s="66">
        <f>SUM(J293:J293)</f>
        <v>0</v>
      </c>
      <c r="K294" s="66">
        <f>SUM(K293:K293)</f>
        <v>0</v>
      </c>
      <c r="L294" s="67">
        <f>SUM(L293:L293)</f>
        <v>0</v>
      </c>
      <c r="M294" s="28">
        <f>N294+P294</f>
        <v>10</v>
      </c>
      <c r="N294" s="66">
        <f>SUM(N293:N293)</f>
        <v>0</v>
      </c>
      <c r="O294" s="66">
        <f>SUM(O293:O293)</f>
        <v>0</v>
      </c>
      <c r="P294" s="67">
        <f>SUM(P293:P293)</f>
        <v>10</v>
      </c>
      <c r="Q294" s="28">
        <f>R294+T294</f>
        <v>150</v>
      </c>
      <c r="R294" s="66">
        <f>SUM(R293:R293)</f>
        <v>0</v>
      </c>
      <c r="S294" s="66">
        <f>SUM(S293:S293)</f>
        <v>0</v>
      </c>
      <c r="T294" s="67">
        <f>SUM(T293:T293)</f>
        <v>150</v>
      </c>
      <c r="U294" s="28">
        <f>V294+X294</f>
        <v>150</v>
      </c>
      <c r="V294" s="66">
        <f>SUM(V293:V293)</f>
        <v>0</v>
      </c>
      <c r="W294" s="66">
        <f>SUM(W293:W293)</f>
        <v>0</v>
      </c>
      <c r="X294" s="67">
        <f>SUM(X293:X293)</f>
        <v>150</v>
      </c>
      <c r="Z294" s="91"/>
      <c r="AA294" s="91"/>
      <c r="AB294" s="91"/>
      <c r="AC294" s="91"/>
    </row>
    <row r="295" spans="1:78" ht="34.5" customHeight="1" thickBot="1" x14ac:dyDescent="0.25">
      <c r="A295" s="799">
        <v>3</v>
      </c>
      <c r="B295" s="786">
        <v>2</v>
      </c>
      <c r="C295" s="823">
        <v>6</v>
      </c>
      <c r="D295" s="822" t="s">
        <v>169</v>
      </c>
      <c r="E295" s="834">
        <v>15</v>
      </c>
      <c r="F295" s="126" t="s">
        <v>170</v>
      </c>
      <c r="G295" s="125" t="s">
        <v>171</v>
      </c>
      <c r="H295" s="103" t="s">
        <v>21</v>
      </c>
      <c r="I295" s="27">
        <v>9.9</v>
      </c>
      <c r="J295" s="64">
        <v>9.9</v>
      </c>
      <c r="K295" s="64">
        <v>0</v>
      </c>
      <c r="L295" s="65">
        <v>0</v>
      </c>
      <c r="M295" s="27">
        <v>6.5</v>
      </c>
      <c r="N295" s="64">
        <v>6.5</v>
      </c>
      <c r="O295" s="64">
        <v>0</v>
      </c>
      <c r="P295" s="65">
        <v>0</v>
      </c>
      <c r="Q295" s="27">
        <v>10</v>
      </c>
      <c r="R295" s="64">
        <v>10</v>
      </c>
      <c r="S295" s="64">
        <v>0</v>
      </c>
      <c r="T295" s="65">
        <v>0</v>
      </c>
      <c r="U295" s="27">
        <v>10</v>
      </c>
      <c r="V295" s="64">
        <v>10</v>
      </c>
      <c r="W295" s="64">
        <v>0</v>
      </c>
      <c r="X295" s="65">
        <v>0</v>
      </c>
      <c r="Z295" s="91"/>
      <c r="AA295" s="91"/>
      <c r="AB295" s="91"/>
      <c r="AC295" s="91"/>
    </row>
    <row r="296" spans="1:78" ht="34.5" customHeight="1" thickBot="1" x14ac:dyDescent="0.25">
      <c r="A296" s="799"/>
      <c r="B296" s="786"/>
      <c r="C296" s="823"/>
      <c r="D296" s="822"/>
      <c r="E296" s="834"/>
      <c r="F296" s="819" t="s">
        <v>23</v>
      </c>
      <c r="G296" s="820"/>
      <c r="H296" s="821"/>
      <c r="I296" s="28">
        <f>J296+L296</f>
        <v>9.9</v>
      </c>
      <c r="J296" s="29">
        <f>J295</f>
        <v>9.9</v>
      </c>
      <c r="K296" s="29">
        <f>K295</f>
        <v>0</v>
      </c>
      <c r="L296" s="30">
        <f>L295</f>
        <v>0</v>
      </c>
      <c r="M296" s="28">
        <f>N296+P296</f>
        <v>6.5</v>
      </c>
      <c r="N296" s="29">
        <f>N295</f>
        <v>6.5</v>
      </c>
      <c r="O296" s="29">
        <f>O295</f>
        <v>0</v>
      </c>
      <c r="P296" s="30">
        <f>P295</f>
        <v>0</v>
      </c>
      <c r="Q296" s="28">
        <f>R296+T296</f>
        <v>10</v>
      </c>
      <c r="R296" s="29">
        <f>R295</f>
        <v>10</v>
      </c>
      <c r="S296" s="29">
        <f>S295</f>
        <v>0</v>
      </c>
      <c r="T296" s="30">
        <f>T295</f>
        <v>0</v>
      </c>
      <c r="U296" s="28">
        <f t="shared" ref="U296:U302" si="163">V296+X296</f>
        <v>10</v>
      </c>
      <c r="V296" s="29">
        <f>V295</f>
        <v>10</v>
      </c>
      <c r="W296" s="29">
        <f>W295</f>
        <v>0</v>
      </c>
      <c r="X296" s="30">
        <f>X295</f>
        <v>0</v>
      </c>
      <c r="Z296" s="91"/>
      <c r="AA296" s="91"/>
      <c r="AB296" s="91"/>
      <c r="AC296" s="91"/>
    </row>
    <row r="297" spans="1:78" s="8" customFormat="1" ht="24.75" hidden="1" customHeight="1" x14ac:dyDescent="0.2">
      <c r="A297" s="799">
        <v>3</v>
      </c>
      <c r="B297" s="842">
        <v>2</v>
      </c>
      <c r="C297" s="826">
        <v>7</v>
      </c>
      <c r="D297" s="822" t="s">
        <v>226</v>
      </c>
      <c r="E297" s="834">
        <v>20</v>
      </c>
      <c r="F297" s="830" t="s">
        <v>159</v>
      </c>
      <c r="G297" s="830" t="s">
        <v>172</v>
      </c>
      <c r="H297" s="103" t="s">
        <v>21</v>
      </c>
      <c r="I297" s="207"/>
      <c r="J297" s="64">
        <v>0</v>
      </c>
      <c r="K297" s="64">
        <v>0</v>
      </c>
      <c r="L297" s="65"/>
      <c r="M297" s="151"/>
      <c r="N297" s="64">
        <v>0</v>
      </c>
      <c r="O297" s="64">
        <v>0</v>
      </c>
      <c r="P297" s="65"/>
      <c r="Q297" s="151"/>
      <c r="R297" s="64">
        <v>0</v>
      </c>
      <c r="S297" s="64">
        <v>0</v>
      </c>
      <c r="T297" s="65"/>
      <c r="U297" s="151">
        <f t="shared" si="163"/>
        <v>0</v>
      </c>
      <c r="V297" s="64">
        <v>0</v>
      </c>
      <c r="W297" s="64">
        <v>0</v>
      </c>
      <c r="X297" s="65">
        <v>0</v>
      </c>
      <c r="Y297" s="6"/>
      <c r="Z297" s="91"/>
      <c r="AA297" s="91"/>
      <c r="AB297" s="91"/>
      <c r="AC297" s="91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</row>
    <row r="298" spans="1:78" s="8" customFormat="1" ht="33.75" customHeight="1" thickBot="1" x14ac:dyDescent="0.25">
      <c r="A298" s="799"/>
      <c r="B298" s="842"/>
      <c r="C298" s="826"/>
      <c r="D298" s="822"/>
      <c r="E298" s="834"/>
      <c r="F298" s="831"/>
      <c r="G298" s="831"/>
      <c r="H298" s="117" t="s">
        <v>175</v>
      </c>
      <c r="I298" s="27"/>
      <c r="J298" s="33">
        <v>0</v>
      </c>
      <c r="K298" s="33">
        <v>0</v>
      </c>
      <c r="L298" s="57"/>
      <c r="M298" s="27"/>
      <c r="N298" s="33">
        <v>0</v>
      </c>
      <c r="O298" s="33">
        <v>0</v>
      </c>
      <c r="P298" s="57"/>
      <c r="Q298" s="27">
        <v>477</v>
      </c>
      <c r="R298" s="33"/>
      <c r="S298" s="33"/>
      <c r="T298" s="57">
        <v>477</v>
      </c>
      <c r="U298" s="27">
        <f t="shared" si="163"/>
        <v>0</v>
      </c>
      <c r="V298" s="33">
        <v>0</v>
      </c>
      <c r="W298" s="33">
        <v>0</v>
      </c>
      <c r="X298" s="57">
        <v>0</v>
      </c>
      <c r="Y298" s="6"/>
      <c r="Z298" s="91"/>
      <c r="AA298" s="91"/>
      <c r="AB298" s="91"/>
      <c r="AC298" s="91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</row>
    <row r="299" spans="1:78" ht="29.25" customHeight="1" thickBot="1" x14ac:dyDescent="0.25">
      <c r="A299" s="799"/>
      <c r="B299" s="842"/>
      <c r="C299" s="826"/>
      <c r="D299" s="822"/>
      <c r="E299" s="834"/>
      <c r="F299" s="819" t="s">
        <v>23</v>
      </c>
      <c r="G299" s="820"/>
      <c r="H299" s="821"/>
      <c r="I299" s="28">
        <f>J299+L299</f>
        <v>0</v>
      </c>
      <c r="J299" s="29">
        <f>J297+J298</f>
        <v>0</v>
      </c>
      <c r="K299" s="29">
        <f>K297+K298</f>
        <v>0</v>
      </c>
      <c r="L299" s="29">
        <f>L297+L298</f>
        <v>0</v>
      </c>
      <c r="M299" s="28">
        <f>N299+P299</f>
        <v>0</v>
      </c>
      <c r="N299" s="29">
        <f>N297+N298</f>
        <v>0</v>
      </c>
      <c r="O299" s="29">
        <f>O297+O298</f>
        <v>0</v>
      </c>
      <c r="P299" s="29">
        <f>P297+P298</f>
        <v>0</v>
      </c>
      <c r="Q299" s="28">
        <f>R299+T299</f>
        <v>477</v>
      </c>
      <c r="R299" s="29">
        <f>R297+R298</f>
        <v>0</v>
      </c>
      <c r="S299" s="29">
        <f>S297+S298</f>
        <v>0</v>
      </c>
      <c r="T299" s="29">
        <f>T297+T298</f>
        <v>477</v>
      </c>
      <c r="U299" s="28">
        <f t="shared" si="163"/>
        <v>0</v>
      </c>
      <c r="V299" s="29">
        <f>V297+V298</f>
        <v>0</v>
      </c>
      <c r="W299" s="29">
        <f>W297+W298</f>
        <v>0</v>
      </c>
      <c r="X299" s="30">
        <f>X297+X298</f>
        <v>0</v>
      </c>
      <c r="Z299" s="91"/>
      <c r="AA299" s="91"/>
      <c r="AB299" s="91"/>
      <c r="AC299" s="91"/>
    </row>
    <row r="300" spans="1:78" s="8" customFormat="1" ht="24" customHeight="1" thickBot="1" x14ac:dyDescent="0.25">
      <c r="A300" s="800">
        <v>3</v>
      </c>
      <c r="B300" s="787">
        <v>2</v>
      </c>
      <c r="C300" s="835">
        <v>8</v>
      </c>
      <c r="D300" s="804" t="s">
        <v>173</v>
      </c>
      <c r="E300" s="806" t="s">
        <v>160</v>
      </c>
      <c r="F300" s="760" t="s">
        <v>28</v>
      </c>
      <c r="G300" s="763" t="s">
        <v>174</v>
      </c>
      <c r="H300" s="284" t="s">
        <v>21</v>
      </c>
      <c r="I300" s="26">
        <f>J300+L300</f>
        <v>0</v>
      </c>
      <c r="J300" s="31">
        <v>0</v>
      </c>
      <c r="K300" s="31">
        <v>0</v>
      </c>
      <c r="L300" s="46">
        <v>0</v>
      </c>
      <c r="M300" s="26">
        <f>N300+P300</f>
        <v>0</v>
      </c>
      <c r="N300" s="31">
        <v>0</v>
      </c>
      <c r="O300" s="31">
        <v>0</v>
      </c>
      <c r="P300" s="46">
        <v>0</v>
      </c>
      <c r="Q300" s="26">
        <v>50</v>
      </c>
      <c r="R300" s="31">
        <v>0</v>
      </c>
      <c r="S300" s="31">
        <v>0</v>
      </c>
      <c r="T300" s="46">
        <v>50</v>
      </c>
      <c r="U300" s="26">
        <f t="shared" si="163"/>
        <v>0</v>
      </c>
      <c r="V300" s="31">
        <v>0</v>
      </c>
      <c r="W300" s="31">
        <v>0</v>
      </c>
      <c r="X300" s="46">
        <v>0</v>
      </c>
      <c r="Y300" s="6"/>
      <c r="Z300" s="91"/>
      <c r="AA300" s="91"/>
      <c r="AB300" s="91"/>
      <c r="AC300" s="91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</row>
    <row r="301" spans="1:78" ht="24" customHeight="1" thickBot="1" x14ac:dyDescent="0.25">
      <c r="A301" s="947"/>
      <c r="B301" s="789"/>
      <c r="C301" s="825"/>
      <c r="D301" s="827"/>
      <c r="E301" s="816"/>
      <c r="F301" s="819" t="s">
        <v>23</v>
      </c>
      <c r="G301" s="820"/>
      <c r="H301" s="821"/>
      <c r="I301" s="28">
        <f>J301+L301</f>
        <v>0</v>
      </c>
      <c r="J301" s="29">
        <f>SUM(J300:J300)</f>
        <v>0</v>
      </c>
      <c r="K301" s="29">
        <f>SUM(K300:K300)</f>
        <v>0</v>
      </c>
      <c r="L301" s="30">
        <f>SUM(L300:L300)</f>
        <v>0</v>
      </c>
      <c r="M301" s="28">
        <f>N301+P301</f>
        <v>0</v>
      </c>
      <c r="N301" s="29">
        <f>SUM(N300:N300)</f>
        <v>0</v>
      </c>
      <c r="O301" s="29">
        <f>SUM(O300:O300)</f>
        <v>0</v>
      </c>
      <c r="P301" s="30">
        <f>SUM(P300:P300)</f>
        <v>0</v>
      </c>
      <c r="Q301" s="28">
        <f>R301+T301</f>
        <v>50</v>
      </c>
      <c r="R301" s="29">
        <f>SUM(R300:R300)</f>
        <v>0</v>
      </c>
      <c r="S301" s="29">
        <f>SUM(S300:S300)</f>
        <v>0</v>
      </c>
      <c r="T301" s="30">
        <f>SUM(T300:T300)</f>
        <v>50</v>
      </c>
      <c r="U301" s="28">
        <f t="shared" si="163"/>
        <v>0</v>
      </c>
      <c r="V301" s="29">
        <f>SUM(V300:V300)</f>
        <v>0</v>
      </c>
      <c r="W301" s="29">
        <f>SUM(W300:W300)</f>
        <v>0</v>
      </c>
      <c r="X301" s="30">
        <f>SUM(X300:X300)</f>
        <v>0</v>
      </c>
      <c r="Z301" s="91"/>
      <c r="AA301" s="91"/>
      <c r="AB301" s="91"/>
      <c r="AC301" s="91"/>
    </row>
    <row r="302" spans="1:78" ht="19.5" customHeight="1" x14ac:dyDescent="0.2">
      <c r="A302" s="800">
        <v>3</v>
      </c>
      <c r="B302" s="787">
        <v>2</v>
      </c>
      <c r="C302" s="835">
        <v>9</v>
      </c>
      <c r="D302" s="795" t="s">
        <v>198</v>
      </c>
      <c r="E302" s="806" t="s">
        <v>160</v>
      </c>
      <c r="F302" s="957" t="s">
        <v>75</v>
      </c>
      <c r="G302" s="957" t="s">
        <v>176</v>
      </c>
      <c r="H302" s="117" t="s">
        <v>21</v>
      </c>
      <c r="I302" s="26"/>
      <c r="J302" s="31">
        <v>0</v>
      </c>
      <c r="K302" s="31">
        <v>0</v>
      </c>
      <c r="L302" s="46"/>
      <c r="M302" s="26">
        <v>194</v>
      </c>
      <c r="N302" s="32">
        <v>0</v>
      </c>
      <c r="O302" s="32">
        <v>0</v>
      </c>
      <c r="P302" s="49">
        <v>194</v>
      </c>
      <c r="Q302" s="26"/>
      <c r="R302" s="31">
        <v>0</v>
      </c>
      <c r="S302" s="31">
        <v>0</v>
      </c>
      <c r="T302" s="46"/>
      <c r="U302" s="26">
        <f t="shared" si="163"/>
        <v>0</v>
      </c>
      <c r="V302" s="31">
        <v>0</v>
      </c>
      <c r="W302" s="31">
        <v>0</v>
      </c>
      <c r="X302" s="46">
        <v>0</v>
      </c>
      <c r="Z302" s="91"/>
      <c r="AA302" s="91"/>
      <c r="AB302" s="91"/>
      <c r="AC302" s="91"/>
    </row>
    <row r="303" spans="1:78" ht="19.5" customHeight="1" thickBot="1" x14ac:dyDescent="0.25">
      <c r="A303" s="824"/>
      <c r="B303" s="788"/>
      <c r="C303" s="836"/>
      <c r="D303" s="796"/>
      <c r="E303" s="838"/>
      <c r="F303" s="957"/>
      <c r="G303" s="957"/>
      <c r="H303" s="99" t="s">
        <v>248</v>
      </c>
      <c r="I303" s="139">
        <v>173.1</v>
      </c>
      <c r="J303" s="31"/>
      <c r="K303" s="31"/>
      <c r="L303" s="46">
        <v>173.1</v>
      </c>
      <c r="M303" s="139">
        <v>164</v>
      </c>
      <c r="N303" s="32"/>
      <c r="O303" s="32"/>
      <c r="P303" s="49">
        <v>164</v>
      </c>
      <c r="Q303" s="139"/>
      <c r="R303" s="31"/>
      <c r="S303" s="31"/>
      <c r="T303" s="46"/>
      <c r="U303" s="139"/>
      <c r="V303" s="31"/>
      <c r="W303" s="31"/>
      <c r="X303" s="46"/>
      <c r="Z303" s="91"/>
      <c r="AA303" s="91"/>
      <c r="AB303" s="91"/>
      <c r="AC303" s="91"/>
    </row>
    <row r="304" spans="1:78" ht="19.5" hidden="1" customHeight="1" thickBot="1" x14ac:dyDescent="0.25">
      <c r="A304" s="824"/>
      <c r="B304" s="788"/>
      <c r="C304" s="836"/>
      <c r="D304" s="796"/>
      <c r="E304" s="838"/>
      <c r="F304" s="958"/>
      <c r="G304" s="958"/>
      <c r="H304" s="137" t="s">
        <v>175</v>
      </c>
      <c r="I304" s="136"/>
      <c r="J304" s="82"/>
      <c r="K304" s="82"/>
      <c r="L304" s="83"/>
      <c r="M304" s="136"/>
      <c r="N304" s="85"/>
      <c r="O304" s="85"/>
      <c r="P304" s="228"/>
      <c r="Q304" s="136"/>
      <c r="R304" s="82"/>
      <c r="S304" s="82"/>
      <c r="T304" s="83"/>
      <c r="U304" s="136"/>
      <c r="V304" s="82"/>
      <c r="W304" s="82"/>
      <c r="X304" s="83"/>
      <c r="Z304" s="91"/>
      <c r="AA304" s="91"/>
      <c r="AB304" s="91"/>
      <c r="AC304" s="91"/>
    </row>
    <row r="305" spans="1:78" ht="33.75" customHeight="1" thickBot="1" x14ac:dyDescent="0.25">
      <c r="A305" s="947"/>
      <c r="B305" s="789"/>
      <c r="C305" s="825"/>
      <c r="D305" s="817"/>
      <c r="E305" s="816"/>
      <c r="F305" s="819" t="s">
        <v>23</v>
      </c>
      <c r="G305" s="820"/>
      <c r="H305" s="821"/>
      <c r="I305" s="28">
        <f>J305+L305</f>
        <v>173.1</v>
      </c>
      <c r="J305" s="29">
        <f>SUM(J302:J304)</f>
        <v>0</v>
      </c>
      <c r="K305" s="29">
        <f>SUM(K302:K304)</f>
        <v>0</v>
      </c>
      <c r="L305" s="29">
        <f>SUM(L302:L304)</f>
        <v>173.1</v>
      </c>
      <c r="M305" s="28">
        <f>N305+P305</f>
        <v>358</v>
      </c>
      <c r="N305" s="29">
        <f>SUM(N302:N304)</f>
        <v>0</v>
      </c>
      <c r="O305" s="29">
        <f>SUM(O302:O304)</f>
        <v>0</v>
      </c>
      <c r="P305" s="29">
        <f>SUM(P302:P304)</f>
        <v>358</v>
      </c>
      <c r="Q305" s="28">
        <f>R305+T305</f>
        <v>0</v>
      </c>
      <c r="R305" s="29">
        <f>SUM(R302:R304)</f>
        <v>0</v>
      </c>
      <c r="S305" s="29">
        <f>SUM(S302:S304)</f>
        <v>0</v>
      </c>
      <c r="T305" s="29">
        <f>SUM(T302:T304)</f>
        <v>0</v>
      </c>
      <c r="U305" s="28">
        <f>V305+X305</f>
        <v>0</v>
      </c>
      <c r="V305" s="29">
        <f>SUM(V302:V304)</f>
        <v>0</v>
      </c>
      <c r="W305" s="29">
        <f>SUM(W302:W304)</f>
        <v>0</v>
      </c>
      <c r="X305" s="30">
        <f>SUM(X302:X304)</f>
        <v>0</v>
      </c>
      <c r="Z305" s="91"/>
      <c r="AA305" s="91"/>
      <c r="AB305" s="91"/>
      <c r="AC305" s="91"/>
    </row>
    <row r="306" spans="1:78" ht="24" customHeight="1" thickBot="1" x14ac:dyDescent="0.25">
      <c r="A306" s="962">
        <v>3</v>
      </c>
      <c r="B306" s="842">
        <v>2</v>
      </c>
      <c r="C306" s="826">
        <v>10</v>
      </c>
      <c r="D306" s="822" t="s">
        <v>177</v>
      </c>
      <c r="E306" s="785" t="s">
        <v>160</v>
      </c>
      <c r="F306" s="761" t="s">
        <v>163</v>
      </c>
      <c r="G306" s="761" t="s">
        <v>228</v>
      </c>
      <c r="H306" s="283" t="s">
        <v>21</v>
      </c>
      <c r="I306" s="27"/>
      <c r="J306" s="31"/>
      <c r="K306" s="31"/>
      <c r="L306" s="46"/>
      <c r="M306" s="27"/>
      <c r="N306" s="31"/>
      <c r="O306" s="31"/>
      <c r="P306" s="46"/>
      <c r="Q306" s="27"/>
      <c r="R306" s="31">
        <v>0</v>
      </c>
      <c r="S306" s="31">
        <v>0</v>
      </c>
      <c r="T306" s="46"/>
      <c r="U306" s="27">
        <v>200</v>
      </c>
      <c r="V306" s="31">
        <v>0</v>
      </c>
      <c r="W306" s="31">
        <v>0</v>
      </c>
      <c r="X306" s="46">
        <v>200</v>
      </c>
      <c r="Z306" s="91"/>
      <c r="AA306" s="91"/>
      <c r="AB306" s="91"/>
      <c r="AC306" s="91"/>
    </row>
    <row r="307" spans="1:78" ht="24" customHeight="1" thickBot="1" x14ac:dyDescent="0.25">
      <c r="A307" s="962"/>
      <c r="B307" s="842"/>
      <c r="C307" s="826"/>
      <c r="D307" s="822"/>
      <c r="E307" s="785"/>
      <c r="F307" s="819" t="s">
        <v>23</v>
      </c>
      <c r="G307" s="820"/>
      <c r="H307" s="821"/>
      <c r="I307" s="286">
        <f>J307+L307</f>
        <v>0</v>
      </c>
      <c r="J307" s="437">
        <f>SUM(J306:J306)</f>
        <v>0</v>
      </c>
      <c r="K307" s="437">
        <f>SUM(K306:K306)</f>
        <v>0</v>
      </c>
      <c r="L307" s="287">
        <f>SUM(L306:L306)</f>
        <v>0</v>
      </c>
      <c r="M307" s="28">
        <f>N307+P307</f>
        <v>0</v>
      </c>
      <c r="N307" s="29">
        <f>SUM(N306:N306)</f>
        <v>0</v>
      </c>
      <c r="O307" s="29">
        <f>SUM(O306:O306)</f>
        <v>0</v>
      </c>
      <c r="P307" s="30">
        <f>SUM(P306:P306)</f>
        <v>0</v>
      </c>
      <c r="Q307" s="28">
        <f>R307+T307</f>
        <v>0</v>
      </c>
      <c r="R307" s="29">
        <f>SUM(R306:R306)</f>
        <v>0</v>
      </c>
      <c r="S307" s="29">
        <f>SUM(S306:S306)</f>
        <v>0</v>
      </c>
      <c r="T307" s="30">
        <f>SUM(T306:T306)</f>
        <v>0</v>
      </c>
      <c r="U307" s="28">
        <f>V307+X307</f>
        <v>200</v>
      </c>
      <c r="V307" s="29">
        <f>SUM(V306:V306)</f>
        <v>0</v>
      </c>
      <c r="W307" s="29">
        <f>SUM(W306:W306)</f>
        <v>0</v>
      </c>
      <c r="X307" s="30">
        <f>SUM(X306:X306)</f>
        <v>200</v>
      </c>
      <c r="Z307" s="91"/>
      <c r="AA307" s="91"/>
      <c r="AB307" s="91"/>
      <c r="AC307" s="91"/>
    </row>
    <row r="308" spans="1:78" ht="36" customHeight="1" thickBot="1" x14ac:dyDescent="0.25">
      <c r="A308" s="1021">
        <v>3</v>
      </c>
      <c r="B308" s="787">
        <v>2</v>
      </c>
      <c r="C308" s="835">
        <v>11</v>
      </c>
      <c r="D308" s="828" t="s">
        <v>183</v>
      </c>
      <c r="E308" s="784" t="s">
        <v>60</v>
      </c>
      <c r="F308" s="217" t="s">
        <v>18</v>
      </c>
      <c r="G308" s="445" t="s">
        <v>184</v>
      </c>
      <c r="H308" s="105" t="s">
        <v>21</v>
      </c>
      <c r="I308" s="382"/>
      <c r="J308" s="383"/>
      <c r="K308" s="383"/>
      <c r="L308" s="384"/>
      <c r="M308" s="199">
        <v>50</v>
      </c>
      <c r="N308" s="215"/>
      <c r="O308" s="215"/>
      <c r="P308" s="216">
        <v>50</v>
      </c>
      <c r="Q308" s="198">
        <v>232.7</v>
      </c>
      <c r="R308" s="215"/>
      <c r="S308" s="215"/>
      <c r="T308" s="216">
        <v>232.7</v>
      </c>
      <c r="U308" s="198">
        <v>232.7</v>
      </c>
      <c r="V308" s="215"/>
      <c r="W308" s="215"/>
      <c r="X308" s="216">
        <v>232.7</v>
      </c>
      <c r="Z308" s="91"/>
      <c r="AA308" s="91"/>
      <c r="AB308" s="91"/>
      <c r="AC308" s="91"/>
    </row>
    <row r="309" spans="1:78" ht="23.25" customHeight="1" thickBot="1" x14ac:dyDescent="0.25">
      <c r="A309" s="1022"/>
      <c r="B309" s="789"/>
      <c r="C309" s="825"/>
      <c r="D309" s="829"/>
      <c r="E309" s="785"/>
      <c r="F309" s="819" t="s">
        <v>23</v>
      </c>
      <c r="G309" s="820"/>
      <c r="H309" s="821"/>
      <c r="I309" s="195"/>
      <c r="J309" s="196"/>
      <c r="K309" s="196"/>
      <c r="L309" s="197"/>
      <c r="M309" s="276">
        <f>SUM(M308)</f>
        <v>50</v>
      </c>
      <c r="N309" s="29"/>
      <c r="O309" s="29"/>
      <c r="P309" s="210">
        <f>SUM(P308)</f>
        <v>50</v>
      </c>
      <c r="Q309" s="734">
        <f>SUM(Q308)</f>
        <v>232.7</v>
      </c>
      <c r="R309" s="735"/>
      <c r="S309" s="735"/>
      <c r="T309" s="708">
        <f>SUM(T308)</f>
        <v>232.7</v>
      </c>
      <c r="U309" s="734">
        <f>SUM(U308)</f>
        <v>232.7</v>
      </c>
      <c r="V309" s="735"/>
      <c r="W309" s="735"/>
      <c r="X309" s="708">
        <f>SUM(X308)</f>
        <v>232.7</v>
      </c>
      <c r="Z309" s="91"/>
      <c r="AA309" s="91"/>
      <c r="AB309" s="91"/>
      <c r="AC309" s="91"/>
    </row>
    <row r="310" spans="1:78" ht="45.75" customHeight="1" thickBot="1" x14ac:dyDescent="0.25">
      <c r="A310" s="962">
        <v>3</v>
      </c>
      <c r="B310" s="842">
        <v>2</v>
      </c>
      <c r="C310" s="826">
        <v>12</v>
      </c>
      <c r="D310" s="827" t="s">
        <v>193</v>
      </c>
      <c r="E310" s="816" t="s">
        <v>160</v>
      </c>
      <c r="F310" s="208" t="s">
        <v>78</v>
      </c>
      <c r="G310" s="208" t="s">
        <v>185</v>
      </c>
      <c r="H310" s="117" t="s">
        <v>21</v>
      </c>
      <c r="I310" s="27">
        <v>4.9000000000000004</v>
      </c>
      <c r="J310" s="33">
        <v>0</v>
      </c>
      <c r="K310" s="33">
        <v>0</v>
      </c>
      <c r="L310" s="57">
        <v>4.9000000000000004</v>
      </c>
      <c r="M310" s="27"/>
      <c r="N310" s="33"/>
      <c r="O310" s="33"/>
      <c r="P310" s="57"/>
      <c r="Q310" s="79"/>
      <c r="R310" s="33"/>
      <c r="S310" s="33"/>
      <c r="T310" s="57"/>
      <c r="U310" s="27"/>
      <c r="V310" s="33">
        <v>0</v>
      </c>
      <c r="W310" s="33">
        <v>0</v>
      </c>
      <c r="X310" s="57"/>
      <c r="Z310" s="91"/>
      <c r="AA310" s="91"/>
      <c r="AB310" s="91"/>
      <c r="AC310" s="91"/>
    </row>
    <row r="311" spans="1:78" ht="33" customHeight="1" thickBot="1" x14ac:dyDescent="0.25">
      <c r="A311" s="962"/>
      <c r="B311" s="842"/>
      <c r="C311" s="826"/>
      <c r="D311" s="822"/>
      <c r="E311" s="785"/>
      <c r="F311" s="819" t="s">
        <v>23</v>
      </c>
      <c r="G311" s="820"/>
      <c r="H311" s="821"/>
      <c r="I311" s="28">
        <f>J311+L311</f>
        <v>4.9000000000000004</v>
      </c>
      <c r="J311" s="29">
        <f>SUM(J310:J310)</f>
        <v>0</v>
      </c>
      <c r="K311" s="29">
        <f>SUM(K310:K310)</f>
        <v>0</v>
      </c>
      <c r="L311" s="30">
        <f>SUM(L310:L310)</f>
        <v>4.9000000000000004</v>
      </c>
      <c r="M311" s="28">
        <f>N311+P311</f>
        <v>0</v>
      </c>
      <c r="N311" s="29">
        <f>SUM(N310:N310)</f>
        <v>0</v>
      </c>
      <c r="O311" s="29">
        <f>SUM(O310:O310)</f>
        <v>0</v>
      </c>
      <c r="P311" s="30">
        <f>SUM(P310:P310)</f>
        <v>0</v>
      </c>
      <c r="Q311" s="28">
        <f t="shared" ref="Q311:Q319" si="164">R311+T311</f>
        <v>0</v>
      </c>
      <c r="R311" s="29">
        <f>SUM(R310:R310)</f>
        <v>0</v>
      </c>
      <c r="S311" s="29">
        <f>SUM(S310:S310)</f>
        <v>0</v>
      </c>
      <c r="T311" s="30">
        <f>SUM(T310:T310)</f>
        <v>0</v>
      </c>
      <c r="U311" s="28">
        <f t="shared" ref="U311:U319" si="165">V311+X311</f>
        <v>0</v>
      </c>
      <c r="V311" s="29">
        <f>SUM(V310:V310)</f>
        <v>0</v>
      </c>
      <c r="W311" s="29">
        <f>SUM(W310:W310)</f>
        <v>0</v>
      </c>
      <c r="X311" s="30">
        <f>SUM(X310:X310)</f>
        <v>0</v>
      </c>
      <c r="Z311" s="91"/>
      <c r="AA311" s="91"/>
      <c r="AB311" s="91"/>
      <c r="AC311" s="91"/>
    </row>
    <row r="312" spans="1:78" s="8" customFormat="1" ht="21" hidden="1" customHeight="1" x14ac:dyDescent="0.2">
      <c r="A312" s="962">
        <v>3</v>
      </c>
      <c r="B312" s="842">
        <v>2</v>
      </c>
      <c r="C312" s="826">
        <v>13</v>
      </c>
      <c r="D312" s="827" t="s">
        <v>196</v>
      </c>
      <c r="E312" s="816" t="s">
        <v>39</v>
      </c>
      <c r="F312" s="830" t="s">
        <v>18</v>
      </c>
      <c r="G312" s="830" t="s">
        <v>200</v>
      </c>
      <c r="H312" s="103" t="s">
        <v>175</v>
      </c>
      <c r="I312" s="207">
        <f>J312+L312</f>
        <v>0</v>
      </c>
      <c r="J312" s="64">
        <v>0</v>
      </c>
      <c r="K312" s="64">
        <v>0</v>
      </c>
      <c r="L312" s="65"/>
      <c r="M312" s="151">
        <f>N312+P312</f>
        <v>0</v>
      </c>
      <c r="N312" s="64">
        <v>0</v>
      </c>
      <c r="O312" s="64">
        <v>0</v>
      </c>
      <c r="P312" s="65"/>
      <c r="Q312" s="151">
        <f t="shared" si="164"/>
        <v>0</v>
      </c>
      <c r="R312" s="64">
        <v>0</v>
      </c>
      <c r="S312" s="64">
        <v>0</v>
      </c>
      <c r="T312" s="65"/>
      <c r="U312" s="151">
        <f t="shared" si="165"/>
        <v>0</v>
      </c>
      <c r="V312" s="64">
        <v>0</v>
      </c>
      <c r="W312" s="64">
        <v>0</v>
      </c>
      <c r="X312" s="65"/>
      <c r="Y312" s="6"/>
      <c r="Z312" s="91"/>
      <c r="AA312" s="91"/>
      <c r="AB312" s="91"/>
      <c r="AC312" s="91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</row>
    <row r="313" spans="1:78" ht="24.75" customHeight="1" thickBot="1" x14ac:dyDescent="0.25">
      <c r="A313" s="962"/>
      <c r="B313" s="842"/>
      <c r="C313" s="826"/>
      <c r="D313" s="827"/>
      <c r="E313" s="816"/>
      <c r="F313" s="831"/>
      <c r="G313" s="831"/>
      <c r="H313" s="117" t="s">
        <v>21</v>
      </c>
      <c r="I313" s="27">
        <v>32.799999999999997</v>
      </c>
      <c r="J313" s="33">
        <v>0</v>
      </c>
      <c r="K313" s="33">
        <v>0</v>
      </c>
      <c r="L313" s="57">
        <v>32.799999999999997</v>
      </c>
      <c r="M313" s="27"/>
      <c r="N313" s="33"/>
      <c r="O313" s="33"/>
      <c r="P313" s="57"/>
      <c r="Q313" s="27"/>
      <c r="R313" s="33">
        <v>0</v>
      </c>
      <c r="S313" s="33">
        <v>0</v>
      </c>
      <c r="T313" s="57"/>
      <c r="U313" s="27">
        <f>V313+X313</f>
        <v>0</v>
      </c>
      <c r="V313" s="33">
        <v>0</v>
      </c>
      <c r="W313" s="33">
        <v>0</v>
      </c>
      <c r="X313" s="57"/>
      <c r="Z313" s="91"/>
      <c r="AA313" s="91"/>
      <c r="AB313" s="91"/>
      <c r="AC313" s="91"/>
    </row>
    <row r="314" spans="1:78" ht="22.5" customHeight="1" thickBot="1" x14ac:dyDescent="0.25">
      <c r="A314" s="962"/>
      <c r="B314" s="842"/>
      <c r="C314" s="826"/>
      <c r="D314" s="822"/>
      <c r="E314" s="785"/>
      <c r="F314" s="819" t="s">
        <v>23</v>
      </c>
      <c r="G314" s="820"/>
      <c r="H314" s="821"/>
      <c r="I314" s="28">
        <f>J314+L314</f>
        <v>32.799999999999997</v>
      </c>
      <c r="J314" s="29">
        <f>SUM(J312:J312)</f>
        <v>0</v>
      </c>
      <c r="K314" s="29">
        <f>SUM(K312:K312)</f>
        <v>0</v>
      </c>
      <c r="L314" s="30">
        <f>SUM(L312:L313)</f>
        <v>32.799999999999997</v>
      </c>
      <c r="M314" s="28">
        <f>N314+P314</f>
        <v>0</v>
      </c>
      <c r="N314" s="29">
        <f>SUM(N312:N312)</f>
        <v>0</v>
      </c>
      <c r="O314" s="29">
        <f>SUM(O312:O312)</f>
        <v>0</v>
      </c>
      <c r="P314" s="30">
        <f>SUM(P312:P313)</f>
        <v>0</v>
      </c>
      <c r="Q314" s="28">
        <f t="shared" si="164"/>
        <v>0</v>
      </c>
      <c r="R314" s="29">
        <f>SUM(R312:R312)</f>
        <v>0</v>
      </c>
      <c r="S314" s="29">
        <f>SUM(S312:S312)</f>
        <v>0</v>
      </c>
      <c r="T314" s="30"/>
      <c r="U314" s="28">
        <f t="shared" si="165"/>
        <v>0</v>
      </c>
      <c r="V314" s="29">
        <f>SUM(V312:V312)</f>
        <v>0</v>
      </c>
      <c r="W314" s="29">
        <f>SUM(W312:W312)</f>
        <v>0</v>
      </c>
      <c r="X314" s="30">
        <f>SUM(X312:X312)</f>
        <v>0</v>
      </c>
      <c r="Z314" s="91"/>
      <c r="AA314" s="91"/>
      <c r="AB314" s="91"/>
      <c r="AC314" s="91"/>
    </row>
    <row r="315" spans="1:78" s="253" customFormat="1" ht="36.75" customHeight="1" thickBot="1" x14ac:dyDescent="0.25">
      <c r="A315" s="800">
        <v>3</v>
      </c>
      <c r="B315" s="787">
        <v>2</v>
      </c>
      <c r="C315" s="825">
        <v>14</v>
      </c>
      <c r="D315" s="827" t="s">
        <v>286</v>
      </c>
      <c r="E315" s="816" t="s">
        <v>98</v>
      </c>
      <c r="F315" s="300" t="s">
        <v>28</v>
      </c>
      <c r="G315" s="300" t="s">
        <v>283</v>
      </c>
      <c r="H315" s="283" t="s">
        <v>21</v>
      </c>
      <c r="I315" s="261">
        <v>7.9</v>
      </c>
      <c r="J315" s="272">
        <v>0</v>
      </c>
      <c r="K315" s="272">
        <v>0</v>
      </c>
      <c r="L315" s="273">
        <v>7.9</v>
      </c>
      <c r="M315" s="261">
        <v>17</v>
      </c>
      <c r="N315" s="272"/>
      <c r="O315" s="272"/>
      <c r="P315" s="273">
        <v>17</v>
      </c>
      <c r="Q315" s="261"/>
      <c r="R315" s="272"/>
      <c r="S315" s="272"/>
      <c r="T315" s="273"/>
      <c r="U315" s="261"/>
      <c r="V315" s="272"/>
      <c r="W315" s="272"/>
      <c r="X315" s="273"/>
      <c r="Y315" s="252"/>
      <c r="Z315" s="280"/>
      <c r="AA315" s="280"/>
      <c r="AB315" s="280"/>
      <c r="AC315" s="280"/>
    </row>
    <row r="316" spans="1:78" s="256" customFormat="1" ht="32.25" customHeight="1" thickBot="1" x14ac:dyDescent="0.25">
      <c r="A316" s="824"/>
      <c r="B316" s="788"/>
      <c r="C316" s="826"/>
      <c r="D316" s="822"/>
      <c r="E316" s="785"/>
      <c r="F316" s="819" t="s">
        <v>23</v>
      </c>
      <c r="G316" s="820"/>
      <c r="H316" s="821"/>
      <c r="I316" s="286">
        <f>J316+L316</f>
        <v>7.9</v>
      </c>
      <c r="J316" s="285">
        <f>SUM(J315:J315)</f>
        <v>0</v>
      </c>
      <c r="K316" s="285">
        <f>SUM(K315:K315)</f>
        <v>0</v>
      </c>
      <c r="L316" s="287">
        <f>SUM(L315:L315)</f>
        <v>7.9</v>
      </c>
      <c r="M316" s="286">
        <f>N316+P316</f>
        <v>17</v>
      </c>
      <c r="N316" s="285">
        <f>SUM(N315:N315)</f>
        <v>0</v>
      </c>
      <c r="O316" s="285">
        <f>SUM(O315:O315)</f>
        <v>0</v>
      </c>
      <c r="P316" s="287">
        <f>SUM(P315:P315)</f>
        <v>17</v>
      </c>
      <c r="Q316" s="286">
        <f>R316+T316</f>
        <v>0</v>
      </c>
      <c r="R316" s="285">
        <f>SUM(R315:R315)</f>
        <v>0</v>
      </c>
      <c r="S316" s="285">
        <f>SUM(S315:S315)</f>
        <v>0</v>
      </c>
      <c r="T316" s="287">
        <f>SUM(T315:T315)</f>
        <v>0</v>
      </c>
      <c r="U316" s="286">
        <f>V316+X316</f>
        <v>0</v>
      </c>
      <c r="V316" s="285">
        <f>SUM(V315:V315)</f>
        <v>0</v>
      </c>
      <c r="W316" s="285">
        <f>SUM(W315:W315)</f>
        <v>0</v>
      </c>
      <c r="X316" s="287">
        <f>SUM(X315:X315)</f>
        <v>0</v>
      </c>
      <c r="Y316" s="254"/>
      <c r="Z316" s="280"/>
      <c r="AA316" s="280"/>
      <c r="AB316" s="280"/>
      <c r="AC316" s="280"/>
      <c r="AD316" s="255"/>
      <c r="AE316" s="255"/>
      <c r="AF316" s="255"/>
      <c r="AG316" s="255"/>
      <c r="AH316" s="255"/>
      <c r="AI316" s="255"/>
      <c r="AJ316" s="255"/>
      <c r="AK316" s="255"/>
      <c r="AL316" s="255"/>
      <c r="AM316" s="255"/>
      <c r="AN316" s="255"/>
      <c r="AO316" s="255"/>
      <c r="AP316" s="255"/>
      <c r="AQ316" s="255"/>
      <c r="AR316" s="255"/>
      <c r="AS316" s="255"/>
      <c r="AT316" s="255"/>
      <c r="AU316" s="255"/>
      <c r="AV316" s="255"/>
      <c r="AW316" s="255"/>
      <c r="AX316" s="255"/>
      <c r="AY316" s="255"/>
      <c r="AZ316" s="255"/>
      <c r="BA316" s="255"/>
      <c r="BB316" s="255"/>
      <c r="BC316" s="255"/>
      <c r="BD316" s="255"/>
      <c r="BE316" s="255"/>
      <c r="BF316" s="255"/>
      <c r="BG316" s="255"/>
      <c r="BH316" s="255"/>
      <c r="BI316" s="255"/>
      <c r="BJ316" s="255"/>
      <c r="BK316" s="255"/>
      <c r="BL316" s="255"/>
      <c r="BM316" s="255"/>
      <c r="BN316" s="255"/>
      <c r="BO316" s="255"/>
      <c r="BP316" s="255"/>
      <c r="BQ316" s="255"/>
      <c r="BR316" s="255"/>
      <c r="BS316" s="255"/>
      <c r="BT316" s="255"/>
      <c r="BU316" s="255"/>
      <c r="BV316" s="255"/>
      <c r="BW316" s="255"/>
      <c r="BX316" s="255"/>
      <c r="BY316" s="255"/>
      <c r="BZ316" s="255"/>
    </row>
    <row r="317" spans="1:78" ht="31.5" customHeight="1" x14ac:dyDescent="0.2">
      <c r="A317" s="800">
        <v>3</v>
      </c>
      <c r="B317" s="787">
        <v>2</v>
      </c>
      <c r="C317" s="825">
        <v>15</v>
      </c>
      <c r="D317" s="817" t="s">
        <v>263</v>
      </c>
      <c r="E317" s="816" t="s">
        <v>160</v>
      </c>
      <c r="F317" s="832" t="s">
        <v>28</v>
      </c>
      <c r="G317" s="832" t="s">
        <v>209</v>
      </c>
      <c r="H317" s="144" t="s">
        <v>21</v>
      </c>
      <c r="I317" s="207">
        <v>40</v>
      </c>
      <c r="J317" s="64">
        <v>0</v>
      </c>
      <c r="K317" s="64">
        <v>0</v>
      </c>
      <c r="L317" s="65">
        <v>40</v>
      </c>
      <c r="M317" s="203">
        <v>15.4</v>
      </c>
      <c r="N317" s="64"/>
      <c r="O317" s="64"/>
      <c r="P317" s="65">
        <v>15.4</v>
      </c>
      <c r="Q317" s="203">
        <v>174</v>
      </c>
      <c r="R317" s="64">
        <v>0</v>
      </c>
      <c r="S317" s="64">
        <v>0</v>
      </c>
      <c r="T317" s="65">
        <v>174</v>
      </c>
      <c r="U317" s="203">
        <v>110</v>
      </c>
      <c r="V317" s="64">
        <v>0</v>
      </c>
      <c r="W317" s="64">
        <v>0</v>
      </c>
      <c r="X317" s="65">
        <v>110</v>
      </c>
      <c r="Z317" s="91"/>
      <c r="AA317" s="91"/>
      <c r="AB317" s="91"/>
      <c r="AC317" s="91"/>
    </row>
    <row r="318" spans="1:78" ht="35.25" customHeight="1" thickBot="1" x14ac:dyDescent="0.25">
      <c r="A318" s="824"/>
      <c r="B318" s="788"/>
      <c r="C318" s="825"/>
      <c r="D318" s="817"/>
      <c r="E318" s="816"/>
      <c r="F318" s="833"/>
      <c r="G318" s="833"/>
      <c r="H318" s="202" t="s">
        <v>175</v>
      </c>
      <c r="I318" s="141">
        <v>60.4</v>
      </c>
      <c r="J318" s="142"/>
      <c r="K318" s="142"/>
      <c r="L318" s="143">
        <v>60.4</v>
      </c>
      <c r="M318" s="141"/>
      <c r="N318" s="142"/>
      <c r="O318" s="142"/>
      <c r="P318" s="143"/>
      <c r="Q318" s="141"/>
      <c r="R318" s="142"/>
      <c r="S318" s="142"/>
      <c r="T318" s="143"/>
      <c r="U318" s="141"/>
      <c r="V318" s="142"/>
      <c r="W318" s="142"/>
      <c r="X318" s="143"/>
      <c r="Z318" s="91"/>
      <c r="AA318" s="91"/>
      <c r="AB318" s="91"/>
      <c r="AC318" s="91"/>
    </row>
    <row r="319" spans="1:78" s="8" customFormat="1" ht="31.5" customHeight="1" thickBot="1" x14ac:dyDescent="0.25">
      <c r="A319" s="824"/>
      <c r="B319" s="788"/>
      <c r="C319" s="826"/>
      <c r="D319" s="818"/>
      <c r="E319" s="785"/>
      <c r="F319" s="819" t="s">
        <v>23</v>
      </c>
      <c r="G319" s="820"/>
      <c r="H319" s="821"/>
      <c r="I319" s="195">
        <f>J319+L319</f>
        <v>100.4</v>
      </c>
      <c r="J319" s="196">
        <f>SUM(J317:J318)</f>
        <v>0</v>
      </c>
      <c r="K319" s="196">
        <f>SUM(K317:K318)</f>
        <v>0</v>
      </c>
      <c r="L319" s="196">
        <f>SUM(L317:L318)</f>
        <v>100.4</v>
      </c>
      <c r="M319" s="195">
        <f>N319+P319</f>
        <v>15.4</v>
      </c>
      <c r="N319" s="196">
        <f>SUM(N317:N318)</f>
        <v>0</v>
      </c>
      <c r="O319" s="196">
        <f>SUM(O317:O318)</f>
        <v>0</v>
      </c>
      <c r="P319" s="196">
        <f>SUM(P317:P318)</f>
        <v>15.4</v>
      </c>
      <c r="Q319" s="195">
        <f t="shared" si="164"/>
        <v>174</v>
      </c>
      <c r="R319" s="196">
        <f>SUM(R317:R317)</f>
        <v>0</v>
      </c>
      <c r="S319" s="196">
        <f>SUM(S317:S317)</f>
        <v>0</v>
      </c>
      <c r="T319" s="197">
        <f>SUM(T317:T317)</f>
        <v>174</v>
      </c>
      <c r="U319" s="195">
        <f t="shared" si="165"/>
        <v>110</v>
      </c>
      <c r="V319" s="196">
        <f>SUM(V317:V317)</f>
        <v>0</v>
      </c>
      <c r="W319" s="196">
        <f>SUM(W317:W317)</f>
        <v>0</v>
      </c>
      <c r="X319" s="197">
        <f>SUM(X317:X317)</f>
        <v>110</v>
      </c>
      <c r="Y319" s="6"/>
      <c r="Z319" s="91"/>
      <c r="AA319" s="91"/>
      <c r="AB319" s="91"/>
      <c r="AC319" s="91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</row>
    <row r="320" spans="1:78" ht="36.75" customHeight="1" thickBot="1" x14ac:dyDescent="0.25">
      <c r="A320" s="800">
        <v>3</v>
      </c>
      <c r="B320" s="787">
        <v>2</v>
      </c>
      <c r="C320" s="825">
        <v>16</v>
      </c>
      <c r="D320" s="827" t="s">
        <v>292</v>
      </c>
      <c r="E320" s="816" t="s">
        <v>160</v>
      </c>
      <c r="F320" s="205" t="s">
        <v>28</v>
      </c>
      <c r="G320" s="205" t="s">
        <v>210</v>
      </c>
      <c r="H320" s="100" t="s">
        <v>21</v>
      </c>
      <c r="I320" s="27"/>
      <c r="J320" s="64">
        <v>0</v>
      </c>
      <c r="K320" s="64">
        <v>0</v>
      </c>
      <c r="L320" s="65"/>
      <c r="M320" s="27">
        <v>20</v>
      </c>
      <c r="N320" s="64">
        <v>0</v>
      </c>
      <c r="O320" s="64">
        <v>0</v>
      </c>
      <c r="P320" s="65">
        <v>20</v>
      </c>
      <c r="Q320" s="27">
        <v>150</v>
      </c>
      <c r="R320" s="64">
        <v>0</v>
      </c>
      <c r="S320" s="64">
        <v>0</v>
      </c>
      <c r="T320" s="65">
        <v>150</v>
      </c>
      <c r="U320" s="27">
        <v>150</v>
      </c>
      <c r="V320" s="64">
        <v>0</v>
      </c>
      <c r="W320" s="64">
        <v>0</v>
      </c>
      <c r="X320" s="65">
        <v>150</v>
      </c>
      <c r="Z320" s="91"/>
      <c r="AA320" s="91"/>
      <c r="AB320" s="91"/>
      <c r="AC320" s="91"/>
    </row>
    <row r="321" spans="1:78" s="8" customFormat="1" ht="32.25" customHeight="1" thickBot="1" x14ac:dyDescent="0.25">
      <c r="A321" s="824"/>
      <c r="B321" s="788"/>
      <c r="C321" s="826"/>
      <c r="D321" s="822"/>
      <c r="E321" s="785"/>
      <c r="F321" s="819" t="s">
        <v>23</v>
      </c>
      <c r="G321" s="820"/>
      <c r="H321" s="821"/>
      <c r="I321" s="123">
        <f>J321+L321</f>
        <v>0</v>
      </c>
      <c r="J321" s="122">
        <f>SUM(J320:J320)</f>
        <v>0</v>
      </c>
      <c r="K321" s="122">
        <f>SUM(K320:K320)</f>
        <v>0</v>
      </c>
      <c r="L321" s="124">
        <f>SUM(L320:L320)</f>
        <v>0</v>
      </c>
      <c r="M321" s="123">
        <f>N321+P321</f>
        <v>20</v>
      </c>
      <c r="N321" s="122">
        <f>SUM(N320:N320)</f>
        <v>0</v>
      </c>
      <c r="O321" s="122">
        <f>SUM(O320:O320)</f>
        <v>0</v>
      </c>
      <c r="P321" s="124">
        <f>SUM(P320:P320)</f>
        <v>20</v>
      </c>
      <c r="Q321" s="123">
        <f>R321+T321</f>
        <v>150</v>
      </c>
      <c r="R321" s="122">
        <f>SUM(R320:R320)</f>
        <v>0</v>
      </c>
      <c r="S321" s="122">
        <f>SUM(S320:S320)</f>
        <v>0</v>
      </c>
      <c r="T321" s="124">
        <f>SUM(T320:T320)</f>
        <v>150</v>
      </c>
      <c r="U321" s="123">
        <f>V321+X321</f>
        <v>150</v>
      </c>
      <c r="V321" s="122">
        <f>SUM(V320:V320)</f>
        <v>0</v>
      </c>
      <c r="W321" s="122">
        <f>SUM(W320:W320)</f>
        <v>0</v>
      </c>
      <c r="X321" s="124">
        <f>SUM(X320:X320)</f>
        <v>150</v>
      </c>
      <c r="Y321" s="6"/>
      <c r="Z321" s="91"/>
      <c r="AA321" s="91"/>
      <c r="AB321" s="91"/>
      <c r="AC321" s="91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</row>
    <row r="322" spans="1:78" ht="24.75" customHeight="1" x14ac:dyDescent="0.2">
      <c r="A322" s="800">
        <v>3</v>
      </c>
      <c r="B322" s="787">
        <v>2</v>
      </c>
      <c r="C322" s="825">
        <v>17</v>
      </c>
      <c r="D322" s="827" t="s">
        <v>211</v>
      </c>
      <c r="E322" s="814" t="s">
        <v>160</v>
      </c>
      <c r="F322" s="493" t="s">
        <v>28</v>
      </c>
      <c r="G322" s="832" t="s">
        <v>212</v>
      </c>
      <c r="H322" s="144" t="s">
        <v>248</v>
      </c>
      <c r="I322" s="207">
        <v>538</v>
      </c>
      <c r="J322" s="64">
        <v>0</v>
      </c>
      <c r="K322" s="64">
        <v>0</v>
      </c>
      <c r="L322" s="65">
        <v>538</v>
      </c>
      <c r="M322" s="185"/>
      <c r="N322" s="64"/>
      <c r="O322" s="64"/>
      <c r="P322" s="65"/>
      <c r="Q322" s="185"/>
      <c r="R322" s="64"/>
      <c r="S322" s="64"/>
      <c r="T322" s="193"/>
      <c r="U322" s="185"/>
      <c r="V322" s="64">
        <v>0</v>
      </c>
      <c r="W322" s="64">
        <v>0</v>
      </c>
      <c r="X322" s="65"/>
      <c r="Z322" s="91"/>
      <c r="AA322" s="91"/>
      <c r="AB322" s="91"/>
      <c r="AC322" s="91"/>
    </row>
    <row r="323" spans="1:78" ht="33.75" customHeight="1" x14ac:dyDescent="0.2">
      <c r="A323" s="824"/>
      <c r="B323" s="788"/>
      <c r="C323" s="825"/>
      <c r="D323" s="827"/>
      <c r="E323" s="1029"/>
      <c r="F323" s="495" t="s">
        <v>18</v>
      </c>
      <c r="G323" s="1028"/>
      <c r="H323" s="107" t="s">
        <v>260</v>
      </c>
      <c r="I323" s="24">
        <v>8.9</v>
      </c>
      <c r="J323" s="31"/>
      <c r="K323" s="31"/>
      <c r="L323" s="46">
        <v>8.9</v>
      </c>
      <c r="M323" s="24"/>
      <c r="N323" s="31"/>
      <c r="O323" s="31"/>
      <c r="P323" s="46"/>
      <c r="Q323" s="24"/>
      <c r="R323" s="31"/>
      <c r="S323" s="31"/>
      <c r="T323" s="140"/>
      <c r="U323" s="24"/>
      <c r="V323" s="31"/>
      <c r="W323" s="31"/>
      <c r="X323" s="46"/>
      <c r="Z323" s="91"/>
      <c r="AA323" s="91"/>
      <c r="AB323" s="91"/>
      <c r="AC323" s="91"/>
    </row>
    <row r="324" spans="1:78" ht="24.75" customHeight="1" thickBot="1" x14ac:dyDescent="0.25">
      <c r="A324" s="824"/>
      <c r="B324" s="788"/>
      <c r="C324" s="825"/>
      <c r="D324" s="827"/>
      <c r="E324" s="162" t="s">
        <v>98</v>
      </c>
      <c r="F324" s="494" t="s">
        <v>28</v>
      </c>
      <c r="G324" s="833"/>
      <c r="H324" s="204" t="s">
        <v>21</v>
      </c>
      <c r="I324" s="141">
        <v>94</v>
      </c>
      <c r="J324" s="142">
        <v>61</v>
      </c>
      <c r="K324" s="142"/>
      <c r="L324" s="143">
        <v>33</v>
      </c>
      <c r="M324" s="141">
        <v>10.7</v>
      </c>
      <c r="N324" s="142"/>
      <c r="O324" s="142"/>
      <c r="P324" s="143">
        <v>10.7</v>
      </c>
      <c r="Q324" s="141"/>
      <c r="R324" s="142"/>
      <c r="S324" s="142"/>
      <c r="T324" s="194"/>
      <c r="U324" s="141"/>
      <c r="V324" s="142"/>
      <c r="W324" s="142"/>
      <c r="X324" s="143"/>
      <c r="Z324" s="91"/>
      <c r="AA324" s="91"/>
      <c r="AB324" s="91"/>
      <c r="AC324" s="91"/>
    </row>
    <row r="325" spans="1:78" s="8" customFormat="1" ht="28.5" customHeight="1" thickBot="1" x14ac:dyDescent="0.25">
      <c r="A325" s="824"/>
      <c r="B325" s="788"/>
      <c r="C325" s="826"/>
      <c r="D325" s="822"/>
      <c r="E325" s="118"/>
      <c r="F325" s="819" t="s">
        <v>23</v>
      </c>
      <c r="G325" s="820"/>
      <c r="H325" s="821"/>
      <c r="I325" s="195">
        <f>SUM(I322:I324)</f>
        <v>640.9</v>
      </c>
      <c r="J325" s="196">
        <v>61</v>
      </c>
      <c r="K325" s="196">
        <f>SUM(K322:K322)</f>
        <v>0</v>
      </c>
      <c r="L325" s="197">
        <f>SUM(L322:L324)</f>
        <v>579.9</v>
      </c>
      <c r="M325" s="195">
        <f>SUM(M322:M324)</f>
        <v>10.7</v>
      </c>
      <c r="N325" s="196"/>
      <c r="O325" s="196">
        <f>SUM(O322:O322)</f>
        <v>0</v>
      </c>
      <c r="P325" s="197">
        <f>SUM(P322:P324)</f>
        <v>10.7</v>
      </c>
      <c r="Q325" s="195">
        <f>SUM(Q322:Q324)</f>
        <v>0</v>
      </c>
      <c r="R325" s="196">
        <f>SUM(R322:R322)</f>
        <v>0</v>
      </c>
      <c r="S325" s="196">
        <f>SUM(S322:S322)</f>
        <v>0</v>
      </c>
      <c r="T325" s="197">
        <f>SUM(T322:T324)</f>
        <v>0</v>
      </c>
      <c r="U325" s="195"/>
      <c r="V325" s="196">
        <f>SUM(V322:V322)</f>
        <v>0</v>
      </c>
      <c r="W325" s="196">
        <f>SUM(W322:W322)</f>
        <v>0</v>
      </c>
      <c r="X325" s="197">
        <f>SUM(X322:X322)</f>
        <v>0</v>
      </c>
      <c r="Y325" s="6"/>
      <c r="Z325" s="91"/>
      <c r="AA325" s="91"/>
      <c r="AB325" s="91"/>
      <c r="AC325" s="91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</row>
    <row r="326" spans="1:78" s="7" customFormat="1" ht="42.75" customHeight="1" thickBot="1" x14ac:dyDescent="0.25">
      <c r="A326" s="800">
        <v>3</v>
      </c>
      <c r="B326" s="787">
        <v>2</v>
      </c>
      <c r="C326" s="825">
        <v>18</v>
      </c>
      <c r="D326" s="827" t="s">
        <v>220</v>
      </c>
      <c r="E326" s="816" t="s">
        <v>160</v>
      </c>
      <c r="F326" s="205" t="s">
        <v>28</v>
      </c>
      <c r="G326" s="205" t="s">
        <v>221</v>
      </c>
      <c r="H326" s="221" t="s">
        <v>21</v>
      </c>
      <c r="I326" s="220"/>
      <c r="J326" s="64">
        <v>0</v>
      </c>
      <c r="K326" s="64">
        <v>0</v>
      </c>
      <c r="L326" s="65"/>
      <c r="M326" s="219"/>
      <c r="N326" s="64">
        <v>0</v>
      </c>
      <c r="O326" s="64">
        <v>0</v>
      </c>
      <c r="P326" s="65"/>
      <c r="Q326" s="164">
        <v>10</v>
      </c>
      <c r="R326" s="64"/>
      <c r="S326" s="64"/>
      <c r="T326" s="65">
        <v>10</v>
      </c>
      <c r="U326" s="220">
        <f t="shared" ref="U326:U354" si="166">V326+X326</f>
        <v>0</v>
      </c>
      <c r="V326" s="64">
        <v>0</v>
      </c>
      <c r="W326" s="64">
        <v>0</v>
      </c>
      <c r="X326" s="65"/>
      <c r="Y326" s="6"/>
      <c r="Z326" s="91"/>
      <c r="AA326" s="91"/>
      <c r="AB326" s="91"/>
      <c r="AC326" s="91"/>
    </row>
    <row r="327" spans="1:78" s="7" customFormat="1" ht="37.5" customHeight="1" thickBot="1" x14ac:dyDescent="0.25">
      <c r="A327" s="824"/>
      <c r="B327" s="788"/>
      <c r="C327" s="835"/>
      <c r="D327" s="804"/>
      <c r="E327" s="806"/>
      <c r="F327" s="819" t="s">
        <v>23</v>
      </c>
      <c r="G327" s="820"/>
      <c r="H327" s="820"/>
      <c r="I327" s="28">
        <f>J327+L327</f>
        <v>0</v>
      </c>
      <c r="J327" s="29">
        <f>SUM(J326:J326)</f>
        <v>0</v>
      </c>
      <c r="K327" s="29">
        <f>SUM(K326:K326)</f>
        <v>0</v>
      </c>
      <c r="L327" s="30">
        <f>SUM(L326:L326)</f>
        <v>0</v>
      </c>
      <c r="M327" s="66">
        <f>N327+P327</f>
        <v>0</v>
      </c>
      <c r="N327" s="29">
        <f>SUM(N326:N326)</f>
        <v>0</v>
      </c>
      <c r="O327" s="29">
        <f>SUM(O326:O326)</f>
        <v>0</v>
      </c>
      <c r="P327" s="30">
        <f>SUM(P326:P326)</f>
        <v>0</v>
      </c>
      <c r="Q327" s="28">
        <f>R327+T327</f>
        <v>10</v>
      </c>
      <c r="R327" s="29">
        <f>SUM(R326:R326)</f>
        <v>0</v>
      </c>
      <c r="S327" s="29">
        <f>SUM(S326:S326)</f>
        <v>0</v>
      </c>
      <c r="T327" s="30">
        <f>SUM(T326:T326)</f>
        <v>10</v>
      </c>
      <c r="U327" s="28">
        <f t="shared" si="166"/>
        <v>0</v>
      </c>
      <c r="V327" s="29">
        <f>SUM(V326:V326)</f>
        <v>0</v>
      </c>
      <c r="W327" s="29">
        <f>SUM(W326:W326)</f>
        <v>0</v>
      </c>
      <c r="X327" s="30">
        <f>SUM(X326:X326)</f>
        <v>0</v>
      </c>
      <c r="Y327" s="6"/>
      <c r="Z327" s="91"/>
      <c r="AA327" s="91"/>
      <c r="AB327" s="91"/>
      <c r="AC327" s="91"/>
    </row>
    <row r="328" spans="1:78" s="7" customFormat="1" ht="18" customHeight="1" x14ac:dyDescent="0.2">
      <c r="A328" s="811">
        <v>3</v>
      </c>
      <c r="B328" s="787">
        <v>2</v>
      </c>
      <c r="C328" s="835">
        <v>19</v>
      </c>
      <c r="D328" s="828" t="s">
        <v>272</v>
      </c>
      <c r="E328" s="814" t="s">
        <v>160</v>
      </c>
      <c r="F328" s="803" t="s">
        <v>28</v>
      </c>
      <c r="G328" s="803" t="s">
        <v>273</v>
      </c>
      <c r="H328" s="221" t="s">
        <v>21</v>
      </c>
      <c r="I328" s="26">
        <v>37</v>
      </c>
      <c r="J328" s="47"/>
      <c r="K328" s="47"/>
      <c r="L328" s="366">
        <v>37</v>
      </c>
      <c r="M328" s="438"/>
      <c r="N328" s="431"/>
      <c r="O328" s="431"/>
      <c r="P328" s="434"/>
      <c r="Q328" s="438"/>
      <c r="R328" s="431"/>
      <c r="S328" s="431"/>
      <c r="T328" s="434"/>
      <c r="U328" s="438"/>
      <c r="V328" s="431"/>
      <c r="W328" s="431"/>
      <c r="X328" s="434"/>
      <c r="Y328" s="6"/>
      <c r="Z328" s="91"/>
      <c r="AA328" s="91"/>
      <c r="AB328" s="91"/>
      <c r="AC328" s="91"/>
    </row>
    <row r="329" spans="1:78" s="7" customFormat="1" ht="18.75" customHeight="1" thickBot="1" x14ac:dyDescent="0.25">
      <c r="A329" s="812"/>
      <c r="B329" s="788"/>
      <c r="C329" s="836"/>
      <c r="D329" s="837"/>
      <c r="E329" s="815"/>
      <c r="F329" s="803"/>
      <c r="G329" s="803"/>
      <c r="H329" s="222" t="s">
        <v>175</v>
      </c>
      <c r="I329" s="226">
        <v>61.6</v>
      </c>
      <c r="J329" s="227"/>
      <c r="K329" s="227"/>
      <c r="L329" s="351">
        <v>61.6</v>
      </c>
      <c r="M329" s="301"/>
      <c r="N329" s="350"/>
      <c r="O329" s="350"/>
      <c r="P329" s="302"/>
      <c r="Q329" s="301"/>
      <c r="R329" s="350"/>
      <c r="S329" s="350"/>
      <c r="T329" s="302"/>
      <c r="U329" s="301"/>
      <c r="V329" s="350"/>
      <c r="W329" s="350"/>
      <c r="X329" s="302"/>
      <c r="Y329" s="6"/>
      <c r="Z329" s="91"/>
      <c r="AA329" s="91"/>
      <c r="AB329" s="91"/>
      <c r="AC329" s="91"/>
    </row>
    <row r="330" spans="1:78" s="7" customFormat="1" ht="20.25" customHeight="1" thickBot="1" x14ac:dyDescent="0.25">
      <c r="A330" s="813"/>
      <c r="B330" s="789"/>
      <c r="C330" s="825"/>
      <c r="D330" s="829"/>
      <c r="E330" s="816"/>
      <c r="F330" s="819" t="s">
        <v>23</v>
      </c>
      <c r="G330" s="820"/>
      <c r="H330" s="821"/>
      <c r="I330" s="28">
        <f>SUM(I328:I329)</f>
        <v>98.6</v>
      </c>
      <c r="J330" s="29"/>
      <c r="K330" s="29"/>
      <c r="L330" s="443">
        <f>SUM(L328:L329)</f>
        <v>98.6</v>
      </c>
      <c r="M330" s="428"/>
      <c r="N330" s="429"/>
      <c r="O330" s="429"/>
      <c r="P330" s="430"/>
      <c r="Q330" s="428"/>
      <c r="R330" s="429"/>
      <c r="S330" s="429"/>
      <c r="T330" s="430"/>
      <c r="U330" s="428"/>
      <c r="V330" s="429"/>
      <c r="W330" s="429"/>
      <c r="X330" s="430"/>
      <c r="Y330" s="6"/>
      <c r="Z330" s="91"/>
      <c r="AA330" s="91"/>
      <c r="AB330" s="91"/>
      <c r="AC330" s="91"/>
    </row>
    <row r="331" spans="1:78" s="7" customFormat="1" ht="30.75" customHeight="1" thickBot="1" x14ac:dyDescent="0.25">
      <c r="A331" s="824">
        <v>3</v>
      </c>
      <c r="B331" s="788">
        <v>2</v>
      </c>
      <c r="C331" s="825">
        <v>20</v>
      </c>
      <c r="D331" s="827" t="s">
        <v>261</v>
      </c>
      <c r="E331" s="816" t="s">
        <v>160</v>
      </c>
      <c r="F331" s="208" t="s">
        <v>18</v>
      </c>
      <c r="G331" s="208" t="s">
        <v>262</v>
      </c>
      <c r="H331" s="144" t="s">
        <v>21</v>
      </c>
      <c r="I331" s="223"/>
      <c r="J331" s="224">
        <v>0</v>
      </c>
      <c r="K331" s="224">
        <v>0</v>
      </c>
      <c r="L331" s="225"/>
      <c r="M331" s="25"/>
      <c r="N331" s="33"/>
      <c r="O331" s="33"/>
      <c r="P331" s="57"/>
      <c r="Q331" s="79">
        <v>15</v>
      </c>
      <c r="R331" s="33"/>
      <c r="S331" s="33"/>
      <c r="T331" s="57">
        <v>15</v>
      </c>
      <c r="U331" s="27">
        <f t="shared" si="166"/>
        <v>0</v>
      </c>
      <c r="V331" s="33">
        <v>0</v>
      </c>
      <c r="W331" s="33">
        <v>0</v>
      </c>
      <c r="X331" s="57"/>
      <c r="Y331" s="6"/>
      <c r="Z331" s="91"/>
      <c r="AA331" s="91"/>
      <c r="AB331" s="91"/>
      <c r="AC331" s="91"/>
    </row>
    <row r="332" spans="1:78" s="7" customFormat="1" ht="40.5" customHeight="1" thickBot="1" x14ac:dyDescent="0.25">
      <c r="A332" s="824"/>
      <c r="B332" s="788"/>
      <c r="C332" s="826"/>
      <c r="D332" s="822"/>
      <c r="E332" s="785"/>
      <c r="F332" s="819" t="s">
        <v>23</v>
      </c>
      <c r="G332" s="820"/>
      <c r="H332" s="821"/>
      <c r="I332" s="28">
        <f t="shared" ref="I332:I353" si="167">J332+L332</f>
        <v>0</v>
      </c>
      <c r="J332" s="29">
        <f>SUM(J331:J331)</f>
        <v>0</v>
      </c>
      <c r="K332" s="29">
        <f>SUM(K331:K331)</f>
        <v>0</v>
      </c>
      <c r="L332" s="30">
        <f>SUM(L331:L331)</f>
        <v>0</v>
      </c>
      <c r="M332" s="28">
        <f t="shared" ref="M332:M353" si="168">N332+P332</f>
        <v>0</v>
      </c>
      <c r="N332" s="29">
        <f>SUM(N331:N331)</f>
        <v>0</v>
      </c>
      <c r="O332" s="29">
        <f>SUM(O331:O331)</f>
        <v>0</v>
      </c>
      <c r="P332" s="30">
        <f>SUM(P331:P331)</f>
        <v>0</v>
      </c>
      <c r="Q332" s="734">
        <f t="shared" ref="Q332" si="169">R332+T332</f>
        <v>15</v>
      </c>
      <c r="R332" s="735">
        <f>SUM(R331:R331)</f>
        <v>0</v>
      </c>
      <c r="S332" s="735">
        <f>SUM(S331:S331)</f>
        <v>0</v>
      </c>
      <c r="T332" s="708">
        <f>SUM(T331:T331)</f>
        <v>15</v>
      </c>
      <c r="U332" s="28">
        <f t="shared" si="166"/>
        <v>0</v>
      </c>
      <c r="V332" s="29">
        <f>SUM(V331:V331)</f>
        <v>0</v>
      </c>
      <c r="W332" s="29">
        <f>SUM(W331:W331)</f>
        <v>0</v>
      </c>
      <c r="X332" s="30">
        <f>SUM(X331:X331)</f>
        <v>0</v>
      </c>
      <c r="Y332" s="6"/>
      <c r="Z332" s="91"/>
      <c r="AA332" s="91"/>
      <c r="AB332" s="91"/>
      <c r="AC332" s="91"/>
    </row>
    <row r="333" spans="1:78" s="305" customFormat="1" ht="18" customHeight="1" x14ac:dyDescent="0.2">
      <c r="A333" s="811">
        <v>3</v>
      </c>
      <c r="B333" s="787">
        <v>2</v>
      </c>
      <c r="C333" s="835">
        <v>21</v>
      </c>
      <c r="D333" s="828" t="s">
        <v>295</v>
      </c>
      <c r="E333" s="814" t="s">
        <v>160</v>
      </c>
      <c r="F333" s="803" t="s">
        <v>18</v>
      </c>
      <c r="G333" s="803" t="s">
        <v>294</v>
      </c>
      <c r="H333" s="767" t="s">
        <v>21</v>
      </c>
      <c r="I333" s="371"/>
      <c r="J333" s="427"/>
      <c r="K333" s="427"/>
      <c r="L333" s="366"/>
      <c r="M333" s="438">
        <v>25</v>
      </c>
      <c r="N333" s="431"/>
      <c r="O333" s="431"/>
      <c r="P333" s="434">
        <v>25</v>
      </c>
      <c r="Q333" s="438"/>
      <c r="R333" s="431"/>
      <c r="S333" s="431"/>
      <c r="T333" s="434"/>
      <c r="U333" s="438"/>
      <c r="V333" s="431"/>
      <c r="W333" s="431"/>
      <c r="X333" s="434"/>
      <c r="Y333" s="304"/>
      <c r="Z333" s="331"/>
      <c r="AA333" s="331"/>
      <c r="AB333" s="331"/>
      <c r="AC333" s="331"/>
    </row>
    <row r="334" spans="1:78" s="305" customFormat="1" ht="18.75" customHeight="1" thickBot="1" x14ac:dyDescent="0.25">
      <c r="A334" s="812"/>
      <c r="B334" s="788"/>
      <c r="C334" s="836"/>
      <c r="D334" s="837"/>
      <c r="E334" s="815"/>
      <c r="F334" s="803"/>
      <c r="G334" s="803"/>
      <c r="H334" s="768" t="s">
        <v>232</v>
      </c>
      <c r="I334" s="226"/>
      <c r="J334" s="227"/>
      <c r="K334" s="227"/>
      <c r="L334" s="351"/>
      <c r="M334" s="301">
        <v>50</v>
      </c>
      <c r="N334" s="350"/>
      <c r="O334" s="350"/>
      <c r="P334" s="302">
        <v>50</v>
      </c>
      <c r="Q334" s="301"/>
      <c r="R334" s="350"/>
      <c r="S334" s="350"/>
      <c r="T334" s="302"/>
      <c r="U334" s="301"/>
      <c r="V334" s="350"/>
      <c r="W334" s="350"/>
      <c r="X334" s="302"/>
      <c r="Y334" s="304"/>
      <c r="Z334" s="331"/>
      <c r="AA334" s="331"/>
      <c r="AB334" s="331"/>
      <c r="AC334" s="331"/>
    </row>
    <row r="335" spans="1:78" s="305" customFormat="1" ht="20.25" customHeight="1" thickBot="1" x14ac:dyDescent="0.25">
      <c r="A335" s="813"/>
      <c r="B335" s="789"/>
      <c r="C335" s="825"/>
      <c r="D335" s="829"/>
      <c r="E335" s="816"/>
      <c r="F335" s="819" t="s">
        <v>23</v>
      </c>
      <c r="G335" s="820"/>
      <c r="H335" s="821"/>
      <c r="I335" s="734">
        <f>SUM(I333:I334)</f>
        <v>0</v>
      </c>
      <c r="J335" s="735"/>
      <c r="K335" s="735"/>
      <c r="L335" s="443">
        <f>SUM(L333:L334)</f>
        <v>0</v>
      </c>
      <c r="M335" s="734">
        <f>M334+M333</f>
        <v>75</v>
      </c>
      <c r="N335" s="735"/>
      <c r="O335" s="735"/>
      <c r="P335" s="708">
        <f>P334+P333</f>
        <v>75</v>
      </c>
      <c r="Q335" s="734"/>
      <c r="R335" s="735"/>
      <c r="S335" s="735"/>
      <c r="T335" s="708"/>
      <c r="U335" s="734"/>
      <c r="V335" s="735"/>
      <c r="W335" s="735"/>
      <c r="X335" s="708"/>
      <c r="Y335" s="304"/>
      <c r="Z335" s="331"/>
      <c r="AA335" s="331"/>
      <c r="AB335" s="331"/>
      <c r="AC335" s="331"/>
    </row>
    <row r="336" spans="1:78" s="7" customFormat="1" ht="17.25" customHeight="1" thickBot="1" x14ac:dyDescent="0.25">
      <c r="A336" s="150">
        <v>3</v>
      </c>
      <c r="B336" s="119">
        <v>2</v>
      </c>
      <c r="C336" s="860" t="s">
        <v>129</v>
      </c>
      <c r="D336" s="861"/>
      <c r="E336" s="861"/>
      <c r="F336" s="861"/>
      <c r="G336" s="861"/>
      <c r="H336" s="862"/>
      <c r="I336" s="34">
        <f>J336+L336</f>
        <v>1123</v>
      </c>
      <c r="J336" s="35">
        <f>SUM(J307,J305,J301,J299,J296,J294,J292,J290,J286,J311,J314,J319,J321,J325,J327,J288,J330,J316)</f>
        <v>73.8</v>
      </c>
      <c r="K336" s="265">
        <f>SUM(K307,K305,K301,K299,K296,K294,K292,K290,K286,K311,K314,K319,K321,K325,K327,K288,K330,K316)</f>
        <v>0</v>
      </c>
      <c r="L336" s="265">
        <f>SUM(L307,L305,L301,L299,L296,L294,L292,L290,L286,L311,L314,L319,L321,L325,L327,L288,L330,L316)</f>
        <v>1049.2</v>
      </c>
      <c r="M336" s="34">
        <f t="shared" si="168"/>
        <v>666.6</v>
      </c>
      <c r="N336" s="35">
        <f>SUM(N286,N288,N290,N292,N294,N296,N299,N301,N305,N307,N309,N311,N314,N316,N319,N321,N325,N327,N330,N332,N335)</f>
        <v>13.5</v>
      </c>
      <c r="O336" s="739">
        <f t="shared" ref="O336:P336" si="170">SUM(O286,O288,O290,O292,O294,O296,O299,O301,O305,O307,O309,O311,O314,O316,O319,O321,O325,O327,O330,O332,O335)</f>
        <v>0</v>
      </c>
      <c r="P336" s="739">
        <f t="shared" si="170"/>
        <v>653.1</v>
      </c>
      <c r="Q336" s="738">
        <f t="shared" ref="Q336:Q337" si="171">R336+T336</f>
        <v>1404.8</v>
      </c>
      <c r="R336" s="739">
        <f>SUM(R286,R288,R290,R292,R294,R296,R299,R301,R305,R307,R309,R311,R314,R316,R319,R321,R325,R327,R330,R332)</f>
        <v>13</v>
      </c>
      <c r="S336" s="739">
        <f>SUM(S286,S288,S290,S292,S294,S296,S299,S301,S305,S307,S309,S311,S314,S316,S319,S321,S325,S327,S330,S332)</f>
        <v>0</v>
      </c>
      <c r="T336" s="739">
        <f>SUM(T286,T288,T290,T292,T294,T296,T299,T301,T305,T307,T309,T311,T314,T316,T319,T321,T325,T327,T330,T332)</f>
        <v>1391.8</v>
      </c>
      <c r="U336" s="738">
        <f t="shared" si="166"/>
        <v>855.7</v>
      </c>
      <c r="V336" s="739">
        <f>SUM(V286,V288,V290,V292,V294,V296,V299,V301,V305,V307,V309,V311,V314,V316,V319,V321,V325,V327,V330,V332)</f>
        <v>13</v>
      </c>
      <c r="W336" s="739">
        <f>SUM(W286,W288,W290,W292,W294,W296,W299,W301,W305,W307,W309,W311,W314,W316,W319,W321,W325,W327,W330,W332)</f>
        <v>0</v>
      </c>
      <c r="X336" s="739">
        <f>SUM(X286,X288,X290,X292,X294,X296,X299,X301,X305,X307,X309,X311,X314,X316,X319,X321,X325,X327,X330,X332)</f>
        <v>842.7</v>
      </c>
      <c r="Y336" s="6"/>
      <c r="Z336" s="91"/>
      <c r="AA336" s="91"/>
      <c r="AB336" s="91"/>
      <c r="AC336" s="91"/>
    </row>
    <row r="337" spans="1:78" s="7" customFormat="1" ht="17.25" customHeight="1" thickBot="1" x14ac:dyDescent="0.25">
      <c r="A337" s="116">
        <v>3</v>
      </c>
      <c r="B337" s="855" t="s">
        <v>178</v>
      </c>
      <c r="C337" s="856"/>
      <c r="D337" s="856"/>
      <c r="E337" s="856"/>
      <c r="F337" s="856"/>
      <c r="G337" s="856"/>
      <c r="H337" s="1030"/>
      <c r="I337" s="61">
        <f t="shared" si="167"/>
        <v>1201.0999999999999</v>
      </c>
      <c r="J337" s="62">
        <f>SUM(J336,J281)</f>
        <v>73.8</v>
      </c>
      <c r="K337" s="62">
        <f>SUM(K336,K281)</f>
        <v>0</v>
      </c>
      <c r="L337" s="63">
        <f>SUM(L336,L281)</f>
        <v>1127.3</v>
      </c>
      <c r="M337" s="61">
        <f t="shared" si="168"/>
        <v>666.6</v>
      </c>
      <c r="N337" s="62">
        <f>SUM(N336,N281)</f>
        <v>13.5</v>
      </c>
      <c r="O337" s="238">
        <f>SUM(O336,O281)</f>
        <v>0</v>
      </c>
      <c r="P337" s="238">
        <f>SUM(P336,P281)</f>
        <v>653.1</v>
      </c>
      <c r="Q337" s="61">
        <f t="shared" si="171"/>
        <v>1430.2</v>
      </c>
      <c r="R337" s="238">
        <f>SUM(R336,R281)</f>
        <v>13</v>
      </c>
      <c r="S337" s="238">
        <f>SUM(S336,S281)</f>
        <v>0</v>
      </c>
      <c r="T337" s="238">
        <f>SUM(T336,T281)</f>
        <v>1417.2</v>
      </c>
      <c r="U337" s="61">
        <f t="shared" si="166"/>
        <v>855.7</v>
      </c>
      <c r="V337" s="238">
        <f>SUM(V336,V281)</f>
        <v>13</v>
      </c>
      <c r="W337" s="238">
        <f>SUM(W336,W281)</f>
        <v>0</v>
      </c>
      <c r="X337" s="238">
        <f>SUM(X336,X281)</f>
        <v>842.7</v>
      </c>
      <c r="Y337" s="1"/>
      <c r="Z337" s="91"/>
      <c r="AA337" s="91"/>
      <c r="AB337" s="91"/>
      <c r="AC337" s="91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</row>
    <row r="338" spans="1:78" s="7" customFormat="1" ht="17.25" customHeight="1" thickBot="1" x14ac:dyDescent="0.25">
      <c r="A338" s="1010" t="s">
        <v>179</v>
      </c>
      <c r="B338" s="1011"/>
      <c r="C338" s="1011"/>
      <c r="D338" s="1011"/>
      <c r="E338" s="1011"/>
      <c r="F338" s="1011"/>
      <c r="G338" s="1011"/>
      <c r="H338" s="1012"/>
      <c r="I338" s="186">
        <f>J338+L338</f>
        <v>21687.599999999995</v>
      </c>
      <c r="J338" s="187">
        <f>SUM(J272,J258,J337)</f>
        <v>19994.299999999996</v>
      </c>
      <c r="K338" s="187">
        <f>SUM(K272,K258,K337)</f>
        <v>12266.900000000001</v>
      </c>
      <c r="L338" s="187">
        <f>SUM(L272,L258,L337)</f>
        <v>1693.3</v>
      </c>
      <c r="M338" s="186">
        <f>N338+P338</f>
        <v>23358.799999999996</v>
      </c>
      <c r="N338" s="187">
        <f>SUM(N272,N258,N337)</f>
        <v>22488.499999999996</v>
      </c>
      <c r="O338" s="187">
        <f>SUM(O272,O258,O337)</f>
        <v>13341.4</v>
      </c>
      <c r="P338" s="187">
        <f>SUM(P272,P258,P337)</f>
        <v>870.30000000000007</v>
      </c>
      <c r="Q338" s="186">
        <f>R338+T338</f>
        <v>22862.6</v>
      </c>
      <c r="R338" s="187">
        <f>SUM(R272,R258,R337)</f>
        <v>20929.399999999998</v>
      </c>
      <c r="S338" s="187">
        <f>SUM(S272,S258,S337)</f>
        <v>12670.1</v>
      </c>
      <c r="T338" s="187">
        <f>SUM(T272,T258,T337)</f>
        <v>1933.2</v>
      </c>
      <c r="U338" s="186">
        <f>V338+X338</f>
        <v>21617.8</v>
      </c>
      <c r="V338" s="187">
        <f>SUM(V272,V258,V337)</f>
        <v>20739.099999999999</v>
      </c>
      <c r="W338" s="187">
        <f>SUM(W272,W258,W337)</f>
        <v>12664.400000000001</v>
      </c>
      <c r="X338" s="187">
        <f>SUM(X272,X258,X337)</f>
        <v>878.7</v>
      </c>
      <c r="Y338" s="1"/>
      <c r="Z338" s="91"/>
      <c r="AA338" s="91"/>
      <c r="AB338" s="91"/>
      <c r="AC338" s="91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</row>
    <row r="339" spans="1:78" s="7" customFormat="1" ht="17.25" customHeight="1" x14ac:dyDescent="0.2">
      <c r="A339" s="951" t="s">
        <v>215</v>
      </c>
      <c r="B339" s="952"/>
      <c r="C339" s="952"/>
      <c r="D339" s="952"/>
      <c r="E339" s="952"/>
      <c r="F339" s="952"/>
      <c r="G339" s="952"/>
      <c r="H339" s="953"/>
      <c r="I339" s="71">
        <f t="shared" si="167"/>
        <v>9433.8000000000011</v>
      </c>
      <c r="J339" s="127">
        <f>J13+J18+J24+J29+J34+J40+J45+J50+J55+J60+J64+J69+J74+J79+J84+J89+J94+J99+J104+J109+J114+J119+J124+J129+J134+J139+J144+J149+J154+J159+J163+J170+J195+J197+J202+J207+J212+J217+J221+J225+J228+J230+J234+J238+J240+J242+J247+J253+J255+J261+J263+J276+J283+J287+J289+J291+J293+J295+J300+J302+J306+J310+J313+J317+J320+J324+J326+J297+J172+J174+J183+J267+J328+J315</f>
        <v>8750.8000000000011</v>
      </c>
      <c r="K339" s="288">
        <f>K13+K18+K24+K29+K34+K40+K45+K50+K55+K60+K64+K69+K74+K79+K84+K89+K94+K99+K104+K109+K114+K119+K124+K129+K134+K139+K144+K149+K154+K159+K163+K170+K195+K197+K202+K207+K212+K217+K221+K225+K228+K230+K234+K238+K240+K242+K247+K253+K255+K261+K263+K276+K283+K287+K289+K291+K293+K295+K300+K302+K306+K310+K313+K317+K320+K324+K326+K297+K172+K174+K183+K267+K328+K315</f>
        <v>4859.8</v>
      </c>
      <c r="L339" s="288">
        <f>L13+L18+L24+L29+L34+L40+L45+L50+L55+L60+L64+L69+L74+L79+L84+L89+L94+L99+L104+L109+L114+L119+L124+L129+L134+L139+L144+L149+L154+L159+L163+L170+L195+L197+L202+L207+L212+L217+L221+L225+L228+L230+L234+L238+L240+L242+L247+L253+L255+L261+L263+L276+L283+L287+L289+L291+L293+L295+L300+L302+L306+L310+L313+L317+L320+L324+L326+L297+L172+L174+L183+L267+L328+L315</f>
        <v>683</v>
      </c>
      <c r="M339" s="278">
        <f>N339+P339</f>
        <v>10774</v>
      </c>
      <c r="N339" s="743">
        <f>N13+N18+N24+N29+N34+N40+N45+N50+N55+N60+N64+N69+N74+N79+N84+N89+N191+N94+N99+N104+N109+N114+N119+N124+N129+N134+N139+N144+N149+N154+N159+N163+N170+N195+N197+N202+N207+N212+N217+N221+N225+N228+N230+N234+N238+N240+N242+N247+N253+N255+N261+N263+N276+N283+N287+N289+N291+N293+N295+N300+N302+N306+N310+N313+N317+N320+N324+N326+N297+N172+N174+N183+N328+N331+N308+N179+N279+N185+N188+N315+N333</f>
        <v>10225.4</v>
      </c>
      <c r="O339" s="743">
        <f>O13+O18+O24+O29+O34+O40+O45+O50+O55+O60+O64+O69+O74+O79+O84+O89+O94+O99+O104+O109+O114+O119+O124+O129+O134+O139+O144+O149+O154+O159+O163+O170+O195+O197+O202+O207+O212+O217+O221+O225+O228+O230+O234+O238+O240+O242+O247+O253+O255+O261+O263+O276+O283+O287+O289+O291+O293+O295+O300+O302+O306+O310+O313+O317+O320+O324+O326+O297+O172+O174+O183+O328+O331+O308+O179+O279+O185+O188+O315+O333</f>
        <v>5647.7999999999993</v>
      </c>
      <c r="P339" s="743">
        <f>P13+P18+P24+P29+P34+P40+P45+P50+P55+P60+P64+P69+P74+P79+P84+P89+P94+P99+P104+P109+P114+P119+P124+P129+P134+P139+P144+P149+P154+P159+P163+P170+P195+P197+P202+P207+P212+P217+P221+P225+P228+P230+P234+P238+P240+P242+P247+P253+P255+P261+P263+P276+P283+P287+P289+P291+P293+P295+P300+P302+P306+P310+P313+P317+P320+P324+P326+P297+P172+P174+P183+P328+P331+P308+P179+P279+P185+P188+P315+P333</f>
        <v>548.59999999999991</v>
      </c>
      <c r="Q339" s="278">
        <f>R339+T339</f>
        <v>11216.000000000002</v>
      </c>
      <c r="R339" s="288">
        <f>R13+R18+R24+R29+R34+R40+R45+R50+R55+R60+R64+R69+R74+R79+R84+R89+R94+R99+R104+R109+R114+R119+R124+R129+R134+R139+R144+R149+R154+R159+R163+R170+R195+R197+R202+R207+R212+R217+R221+R225+R228+R230+R234+R238+R240+R242+R247+R253+R255+R261+R263+R276+R283+R287+R289+R291+R293+R295+R300+R302+R306+R310+R313+R317+R320+R324+R326+R297+R172+R174+R183+R328+R331+R308+R179+R185+R188+R279</f>
        <v>10090.200000000003</v>
      </c>
      <c r="S339" s="743">
        <f>S13+S18+S24+S29+S34+S40+S45+S50+S55+S60+S64+S69+S74+S79+S84+S89+S94+S99+S104+S109+S114+S119+S124+S129+S134+S139+S144+S149+S154+S159+S163+S170+S195+S197+S202+S207+S212+S217+S221+S225+S228+S230+S234+S238+S240+S242+S247+S253+S255+S261+S263+S276+S283+S287+S289+S291+S293+S295+S300+S302+S306+S310+S313+S317+S320+S324+S326+S297+S172+S174+S183+S328+S331+S308+S179+S185+S188+S279</f>
        <v>5676.0999999999995</v>
      </c>
      <c r="T339" s="743">
        <f>T13+T18+T24+T29+T34+T40+T45+T50+T55+T60+T64+T69+T74+T79+T84+T89+T94+T99+T104+T109+T114+T119+T124+T129+T134+T139+T144+T149+T154+T159+T163+T170+T195+T197+T202+T207+T212+T217+T221+T225+T228+T230+T234+T238+T240+T242+T247+T253+T255+T261+T263+T276+T283+T287+T289+T291+T293+T295+T300+T302+T306+T310+T313+T317+T320+T324+T326+T297+T172+T174+T183+T328+T331+T308+T179+T185+T188+T279</f>
        <v>1125.8</v>
      </c>
      <c r="U339" s="278">
        <f>V339+X339</f>
        <v>10950.900000000001</v>
      </c>
      <c r="V339" s="743">
        <f>V13+V18+V24+V29+V34+V40+V45+V50+V55+V60+V64+V69+V74+V79+V84+V89+V94+V99+V104+V109+V114+V119+V124+V129+V134+V139+V144+V149+V154+V159+V163+V170+V195+V197+V202+V207+V212+V217+V221+V225+V228+V230+V234+V238+V240+V242+V247+V253+V255+V261+V263+V276+V283+V287+V289+V291+V293+V295+V300+V302+V306+V310+V313+V317+V320+V324+V326+V297+V172+V174+V183+V328+V331+V308+V179+V185+V188</f>
        <v>10072.200000000001</v>
      </c>
      <c r="W339" s="743">
        <f>W13+W18+W24+W29+W34+W40+W45+W50+W55+W60+W64+W69+W74+W79+W84+W89+W94+W99+W104+W109+W114+W119+W124+W129+W134+W139+W144+W149+W154+W159+W163+W170+W195+W197+W202+W207+W212+W217+W221+W225+W228+W230+W234+W238+W240+W242+W247+W253+W255+W261+W263+W276+W283+W287+W289+W291+W293+W295+W300+W302+W306+W310+W313+W317+W320+W324+W326+W297+W172+W174+W183+W328+W331+W308+W179+W185+W188</f>
        <v>5675.7999999999993</v>
      </c>
      <c r="X339" s="762">
        <f>X13+X18+X24+X29+X34+X40+X45+X50+X55+X60+X64+X69+X74+X79+X84+X89+X94+X99+X104+X109+X114+X119+X124+X129+X134+X139+X144+X149+X154+X159+X163+X170+X195+X197+X202+X207+X212+X217+X221+X225+X228+X230+X234+X238+X240+X242+X247+X253+X255+X261+X263+X276+X283+X287+X289+X291+X293+X295+X300+X302+X306+X310+X313+X317+X320+X324+X326+X297+X172+X174+X183+X328+X331+X308+X179</f>
        <v>878.7</v>
      </c>
      <c r="Y339" s="1"/>
      <c r="Z339" s="91"/>
      <c r="AA339" s="91"/>
      <c r="AB339" s="91"/>
      <c r="AC339" s="91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</row>
    <row r="340" spans="1:78" s="7" customFormat="1" ht="17.25" customHeight="1" x14ac:dyDescent="0.2">
      <c r="A340" s="1013" t="s">
        <v>249</v>
      </c>
      <c r="B340" s="1014"/>
      <c r="C340" s="1014"/>
      <c r="D340" s="1014"/>
      <c r="E340" s="1014"/>
      <c r="F340" s="1014"/>
      <c r="G340" s="1014"/>
      <c r="H340" s="1015"/>
      <c r="I340" s="130">
        <f t="shared" si="167"/>
        <v>711.1</v>
      </c>
      <c r="J340" s="128"/>
      <c r="K340" s="128">
        <f>K322</f>
        <v>0</v>
      </c>
      <c r="L340" s="191">
        <f>L322+L303</f>
        <v>711.1</v>
      </c>
      <c r="M340" s="130">
        <f>N340+P340</f>
        <v>164</v>
      </c>
      <c r="N340" s="744"/>
      <c r="O340" s="744">
        <f>O322</f>
        <v>0</v>
      </c>
      <c r="P340" s="191">
        <f>P322+P303</f>
        <v>164</v>
      </c>
      <c r="Q340" s="130">
        <f t="shared" ref="Q340:Q354" si="172">R340+T340</f>
        <v>0</v>
      </c>
      <c r="R340" s="128"/>
      <c r="S340" s="128">
        <f>S322</f>
        <v>0</v>
      </c>
      <c r="T340" s="191">
        <f>T322+T303</f>
        <v>0</v>
      </c>
      <c r="U340" s="130">
        <f t="shared" si="166"/>
        <v>0</v>
      </c>
      <c r="V340" s="744"/>
      <c r="W340" s="744">
        <f>W322</f>
        <v>0</v>
      </c>
      <c r="X340" s="129">
        <f>X322+X303</f>
        <v>0</v>
      </c>
      <c r="Y340" s="1"/>
      <c r="Z340" s="91"/>
      <c r="AA340" s="91"/>
      <c r="AB340" s="91"/>
      <c r="AC340" s="91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</row>
    <row r="341" spans="1:78" s="7" customFormat="1" ht="17.25" customHeight="1" x14ac:dyDescent="0.2">
      <c r="A341" s="959" t="s">
        <v>236</v>
      </c>
      <c r="B341" s="960"/>
      <c r="C341" s="960"/>
      <c r="D341" s="960"/>
      <c r="E341" s="960"/>
      <c r="F341" s="960"/>
      <c r="G341" s="960"/>
      <c r="H341" s="961"/>
      <c r="I341" s="130">
        <f t="shared" si="167"/>
        <v>103.7</v>
      </c>
      <c r="J341" s="128">
        <f>J20+J36</f>
        <v>103.7</v>
      </c>
      <c r="K341" s="128">
        <f>K20+K36</f>
        <v>75.7</v>
      </c>
      <c r="L341" s="191">
        <f>L20+L36</f>
        <v>0</v>
      </c>
      <c r="M341" s="130">
        <f>N341+P341</f>
        <v>227.10000000000002</v>
      </c>
      <c r="N341" s="744">
        <f>N20+N36+N175+N284+N167</f>
        <v>163.10000000000002</v>
      </c>
      <c r="O341" s="744">
        <f>O20+O36+O175+O284</f>
        <v>76.2</v>
      </c>
      <c r="P341" s="744">
        <f>P20+P36+P175+P284+P334</f>
        <v>64</v>
      </c>
      <c r="Q341" s="130">
        <f t="shared" si="172"/>
        <v>36.299999999999997</v>
      </c>
      <c r="R341" s="744">
        <f>R20+R36+R175+R284</f>
        <v>27.3</v>
      </c>
      <c r="S341" s="744">
        <f>S20+S36+S175+S284</f>
        <v>6.7</v>
      </c>
      <c r="T341" s="744">
        <f>T20+T36+T175+T284</f>
        <v>9</v>
      </c>
      <c r="U341" s="130">
        <f t="shared" si="166"/>
        <v>13.4</v>
      </c>
      <c r="V341" s="744">
        <f>V20+V36</f>
        <v>13.4</v>
      </c>
      <c r="W341" s="744">
        <f>W20+W36</f>
        <v>6.7</v>
      </c>
      <c r="X341" s="129">
        <f>X20+X36</f>
        <v>0</v>
      </c>
      <c r="Y341" s="1"/>
      <c r="Z341" s="91"/>
      <c r="AA341" s="91"/>
      <c r="AB341" s="91"/>
      <c r="AC341" s="91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</row>
    <row r="342" spans="1:78" s="7" customFormat="1" ht="17.25" customHeight="1" x14ac:dyDescent="0.2">
      <c r="A342" s="1007" t="s">
        <v>237</v>
      </c>
      <c r="B342" s="1008"/>
      <c r="C342" s="1008"/>
      <c r="D342" s="1008"/>
      <c r="E342" s="1008"/>
      <c r="F342" s="1008"/>
      <c r="G342" s="1008"/>
      <c r="H342" s="1009"/>
      <c r="I342" s="130">
        <f t="shared" si="167"/>
        <v>0</v>
      </c>
      <c r="J342" s="128"/>
      <c r="K342" s="128">
        <f>SUM(K248,K166,)</f>
        <v>0</v>
      </c>
      <c r="L342" s="191">
        <f>SUM(L248,L166,)</f>
        <v>0</v>
      </c>
      <c r="M342" s="130">
        <f t="shared" si="168"/>
        <v>0</v>
      </c>
      <c r="N342" s="744"/>
      <c r="O342" s="744">
        <f>SUM(O248,O166,)</f>
        <v>0</v>
      </c>
      <c r="P342" s="191">
        <f>SUM(P248,P166,)</f>
        <v>0</v>
      </c>
      <c r="Q342" s="130">
        <f t="shared" si="172"/>
        <v>0</v>
      </c>
      <c r="R342" s="128"/>
      <c r="S342" s="128">
        <f>SUM(S248,S166,)</f>
        <v>0</v>
      </c>
      <c r="T342" s="191">
        <f>SUM(T248,T166,)</f>
        <v>0</v>
      </c>
      <c r="U342" s="130">
        <f t="shared" si="166"/>
        <v>0</v>
      </c>
      <c r="V342" s="744"/>
      <c r="W342" s="744">
        <f>SUM(W248,W166,)</f>
        <v>0</v>
      </c>
      <c r="X342" s="129">
        <f>SUM(X248,X166,)</f>
        <v>0</v>
      </c>
      <c r="Y342" s="1"/>
      <c r="Z342" s="91"/>
      <c r="AA342" s="91"/>
      <c r="AB342" s="91"/>
      <c r="AC342" s="91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</row>
    <row r="343" spans="1:78" s="7" customFormat="1" ht="17.25" customHeight="1" x14ac:dyDescent="0.2">
      <c r="A343" s="959" t="s">
        <v>216</v>
      </c>
      <c r="B343" s="960"/>
      <c r="C343" s="960"/>
      <c r="D343" s="960"/>
      <c r="E343" s="960"/>
      <c r="F343" s="960"/>
      <c r="G343" s="960"/>
      <c r="H343" s="961"/>
      <c r="I343" s="130">
        <f t="shared" si="167"/>
        <v>122</v>
      </c>
      <c r="J343" s="128">
        <f>SUM(J312,J275,J304,J298,J318,J329)</f>
        <v>0</v>
      </c>
      <c r="K343" s="289">
        <f>SUM(K312,K275,K304,K298,K318,K329)</f>
        <v>0</v>
      </c>
      <c r="L343" s="289">
        <f>SUM(L312,L275,L304,L298,L318,L329)</f>
        <v>122</v>
      </c>
      <c r="M343" s="130">
        <f t="shared" si="168"/>
        <v>0</v>
      </c>
      <c r="N343" s="744">
        <f>N334</f>
        <v>0</v>
      </c>
      <c r="O343" s="744">
        <f t="shared" ref="O343" si="173">O334</f>
        <v>0</v>
      </c>
      <c r="P343" s="744"/>
      <c r="Q343" s="130">
        <f t="shared" si="172"/>
        <v>477</v>
      </c>
      <c r="R343" s="128">
        <f>SUM(R312,R275,R304,R298)</f>
        <v>0</v>
      </c>
      <c r="S343" s="289">
        <f>SUM(S312,S275,S304,S298)</f>
        <v>0</v>
      </c>
      <c r="T343" s="289">
        <f>SUM(T312,T275,T304,T298)</f>
        <v>477</v>
      </c>
      <c r="U343" s="130">
        <f t="shared" si="166"/>
        <v>0</v>
      </c>
      <c r="V343" s="744">
        <f>SUM(V312,V275,V304,V298)</f>
        <v>0</v>
      </c>
      <c r="W343" s="744">
        <f>SUM(W312,W275,W304,W298)</f>
        <v>0</v>
      </c>
      <c r="X343" s="129">
        <f>SUM(X312,X275,X304,X298)</f>
        <v>0</v>
      </c>
      <c r="Y343" s="1"/>
      <c r="Z343" s="91"/>
      <c r="AA343" s="91"/>
      <c r="AB343" s="91"/>
      <c r="AC343" s="91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</row>
    <row r="344" spans="1:78" s="7" customFormat="1" ht="17.25" customHeight="1" x14ac:dyDescent="0.2">
      <c r="A344" s="959" t="s">
        <v>217</v>
      </c>
      <c r="B344" s="960"/>
      <c r="C344" s="960"/>
      <c r="D344" s="960"/>
      <c r="E344" s="960"/>
      <c r="F344" s="960"/>
      <c r="G344" s="960"/>
      <c r="H344" s="961"/>
      <c r="I344" s="72">
        <f t="shared" si="167"/>
        <v>15.6</v>
      </c>
      <c r="J344" s="128">
        <f>J226+J285+J176</f>
        <v>15.6</v>
      </c>
      <c r="K344" s="128">
        <f>K226+K285+K176</f>
        <v>0</v>
      </c>
      <c r="L344" s="191">
        <f>L226+L285+L176</f>
        <v>0</v>
      </c>
      <c r="M344" s="72">
        <f t="shared" si="168"/>
        <v>761.7</v>
      </c>
      <c r="N344" s="744">
        <f>N226+N285+N176+N186+N189+N181</f>
        <v>672.7</v>
      </c>
      <c r="O344" s="744">
        <f t="shared" ref="O344:P344" si="174">O226+O285+O176+O186+O189+O181</f>
        <v>9.7000000000000011</v>
      </c>
      <c r="P344" s="744">
        <f t="shared" si="174"/>
        <v>89</v>
      </c>
      <c r="Q344" s="72">
        <f>R344+T344</f>
        <v>436.2</v>
      </c>
      <c r="R344" s="128">
        <f>R226+R285+R176+R181+R186+R189</f>
        <v>147.5</v>
      </c>
      <c r="S344" s="744">
        <f>S226+S285+S176+S181+S186+S189</f>
        <v>5.1999999999999993</v>
      </c>
      <c r="T344" s="744">
        <f>T226+T285+T176+T181+T186+T189</f>
        <v>288.7</v>
      </c>
      <c r="U344" s="72">
        <f>V344+X344</f>
        <v>0</v>
      </c>
      <c r="V344" s="744">
        <f>V226+V285+V176+V181+V186+V189</f>
        <v>0</v>
      </c>
      <c r="W344" s="744">
        <f>W226+W285+W176+W181+W186+W189</f>
        <v>0</v>
      </c>
      <c r="X344" s="129">
        <f>X226+X285+X176+X181+X186+X189</f>
        <v>0</v>
      </c>
      <c r="Y344" s="1"/>
      <c r="Z344" s="91"/>
      <c r="AA344" s="91"/>
      <c r="AB344" s="91"/>
      <c r="AC344" s="91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</row>
    <row r="345" spans="1:78" ht="17.25" customHeight="1" x14ac:dyDescent="0.2">
      <c r="A345" s="959" t="s">
        <v>233</v>
      </c>
      <c r="B345" s="960"/>
      <c r="C345" s="960"/>
      <c r="D345" s="960"/>
      <c r="E345" s="960"/>
      <c r="F345" s="960"/>
      <c r="G345" s="960"/>
      <c r="H345" s="961"/>
      <c r="I345" s="130">
        <f t="shared" si="167"/>
        <v>0</v>
      </c>
      <c r="J345" s="128">
        <f>J223</f>
        <v>0</v>
      </c>
      <c r="K345" s="128">
        <f>K223</f>
        <v>0</v>
      </c>
      <c r="L345" s="191">
        <f>L223</f>
        <v>0</v>
      </c>
      <c r="M345" s="130">
        <f>N345+P345</f>
        <v>30.799999999999997</v>
      </c>
      <c r="N345" s="744">
        <f>N223+N177+N180</f>
        <v>30.099999999999998</v>
      </c>
      <c r="O345" s="744">
        <f t="shared" ref="O345:P345" si="175">O223+O177+O180</f>
        <v>0.30000000000000004</v>
      </c>
      <c r="P345" s="744">
        <f t="shared" si="175"/>
        <v>0.7</v>
      </c>
      <c r="Q345" s="130">
        <f>R345+T345</f>
        <v>31.799999999999997</v>
      </c>
      <c r="R345" s="744">
        <f>R223+R177+R180</f>
        <v>10.9</v>
      </c>
      <c r="S345" s="744">
        <f t="shared" ref="S345:T345" si="176">S223+S177+S180</f>
        <v>0.2</v>
      </c>
      <c r="T345" s="744">
        <f t="shared" si="176"/>
        <v>20.9</v>
      </c>
      <c r="U345" s="130">
        <f t="shared" si="166"/>
        <v>0</v>
      </c>
      <c r="V345" s="744">
        <f>V223+V180</f>
        <v>0</v>
      </c>
      <c r="W345" s="744">
        <f>W223+W180</f>
        <v>0</v>
      </c>
      <c r="X345" s="129">
        <f>X223+X180</f>
        <v>0</v>
      </c>
      <c r="Z345" s="91"/>
      <c r="AA345" s="91"/>
      <c r="AB345" s="91"/>
      <c r="AC345" s="91"/>
    </row>
    <row r="346" spans="1:78" ht="17.25" customHeight="1" x14ac:dyDescent="0.2">
      <c r="A346" s="959" t="s">
        <v>218</v>
      </c>
      <c r="B346" s="960"/>
      <c r="C346" s="960"/>
      <c r="D346" s="960"/>
      <c r="E346" s="960"/>
      <c r="F346" s="960"/>
      <c r="G346" s="960"/>
      <c r="H346" s="961"/>
      <c r="I346" s="130">
        <f t="shared" si="167"/>
        <v>9374.6</v>
      </c>
      <c r="J346" s="128">
        <f>J12+J17+J23+J28+J33+J39+J44+J49+J54+J59+J63+J68+J73+J78+J83+J88+J93+J98+J103+J108+J113+J118+J123+J128+J133+J138+J143+J153+J158+J165++J198+J203+J208+J213+J246+J148</f>
        <v>9325.2000000000007</v>
      </c>
      <c r="K346" s="128">
        <f>K12+K17+K23+K28+K33+K39+K44+K49+K54+K59+K63+K68+K73+K78+K83+K88+K93+K98+K103+K108+K113+K118+K123+K128+K133+K138+K143+K153+K158+K165++K198+K203+K208+K213+K246+K148</f>
        <v>6876</v>
      </c>
      <c r="L346" s="191">
        <f>L12+L17+L23+L28+L33+L39+L44+L49+L54+L59+L63+L68+L73+L78+L83+L88+L93+L98+L103+L108+L113+L118+L123+L128+L133+L138+L143+L153+L158+L165++L198+L203+L208+L213+L246+L148</f>
        <v>49.4</v>
      </c>
      <c r="M346" s="130">
        <f t="shared" si="168"/>
        <v>10001.9</v>
      </c>
      <c r="N346" s="744">
        <f>N12+N17+N23+N28+N33+N39+N44+N49+N54+N59+N63+N68+N73+N78+N83+N88+N93+N98+N103+N108+N113+N118+N123+N128+N133+N138+N143+N153+N158+N165++N198+N203+N208+N213+N246+N148</f>
        <v>10001.9</v>
      </c>
      <c r="O346" s="744">
        <f>O12+O17+O23+O28+O33+O39+O44+O49+O54+O59+O63+O68+O73+O78+O83+O88+O93+O98+O103+O108+O113+O118+O123+O128+O133+O138+O143+O153+O158+O165++O198+O203+O208+O213+O246+O148</f>
        <v>7435.3999999999978</v>
      </c>
      <c r="P346" s="191">
        <f>P12+P17+P23+P28+P33+P39+P44+P49+P54+P59+P63+P68+P73+P78+P83+P88+P93+P98+P103+P108+P113+P118+P123+P128+P133+P138+P143+P153+P158+P165++P198+P203+P208+P213+P246+P148</f>
        <v>0</v>
      </c>
      <c r="Q346" s="130">
        <f t="shared" si="172"/>
        <v>9291.7999999999975</v>
      </c>
      <c r="R346" s="128">
        <f>R12+R17+R23+R28+R33+R39+R44+R49+R54+R59+R63+R68+R73+R78+R83+R88+R93+R98+R103+R108+R113+R118+R123+R128+R133+R138+R143+R153+R158+R165++R198+R203+R208+R213+R246+R148</f>
        <v>9291.7999999999975</v>
      </c>
      <c r="S346" s="128">
        <f>S12+S17+S23+S28+S33+S39+S44+S49+S54+S59+S63+S68+S73+S78+S83+S88+S93+S98+S103+S108+S113+S118+S123+S128+S133+S138+S143+S153+S158+S165++S198+S203+S208+S213+S246+S148</f>
        <v>6811.2999999999975</v>
      </c>
      <c r="T346" s="191">
        <f>T12+T17+T23+T28+T33+T39+T44+T49+T54+T59+T63+T68+T73+T78+T83+T88+T93+T98+T103+T108+T113+T118+T123+T128+T133+T138+T143+T153+T158+T165++T198+T203+T208+T213+T246+T148</f>
        <v>0</v>
      </c>
      <c r="U346" s="130">
        <f t="shared" si="166"/>
        <v>9291.7999999999975</v>
      </c>
      <c r="V346" s="744">
        <f>V12+V17+V23+V28+V33+V39+V44+V49+V54+V59+V63+V68+V73+V78+V83+V88+V93+V98+V103+V108+V113+V118+V123+V128+V133+V138+V143+V153+V158+V165++V198+V203+V208+V213+V246+V148</f>
        <v>9291.7999999999975</v>
      </c>
      <c r="W346" s="744">
        <f>W12+W17+W23+W28+W33+W39+W44+W49+W54+W59+W63+W68+W73+W78+W83+W88+W93+W98+W103+W108+W113+W118+W123+W128+W133+W138+W143+W153+W158+W165++W198+W203+W208+W213+W246+W148</f>
        <v>6811.2999999999975</v>
      </c>
      <c r="X346" s="129">
        <f>X12+X17+X23+X28+X33+X39+X44+X49+X54+X59+X63+X68+X73+X78+X83+X88+X93+X98+X103+X108+X113+X118+X123+X128+X133+X138+X143+X153+X158+X165++X198+X203+X208+X213+X246+X148</f>
        <v>0</v>
      </c>
      <c r="Z346" s="91"/>
      <c r="AA346" s="91"/>
      <c r="AB346" s="91"/>
      <c r="AC346" s="91"/>
    </row>
    <row r="347" spans="1:78" ht="17.25" customHeight="1" x14ac:dyDescent="0.2">
      <c r="A347" s="959" t="s">
        <v>219</v>
      </c>
      <c r="B347" s="960"/>
      <c r="C347" s="960"/>
      <c r="D347" s="960"/>
      <c r="E347" s="960"/>
      <c r="F347" s="960"/>
      <c r="G347" s="960"/>
      <c r="H347" s="961"/>
      <c r="I347" s="130">
        <f t="shared" si="167"/>
        <v>1234.7999999999997</v>
      </c>
      <c r="J347" s="128">
        <f>J14+J19+J25+J30+J35+J41+J46+J51+J56+J65+J70+J75+J80+J85+J90+J95+J100+J105+J110+J115+J120+J125+J130+J135+J140+J145+J150+J155+J160+J199+J204+J209+J214+J235+J248</f>
        <v>1229.3999999999996</v>
      </c>
      <c r="K347" s="128">
        <f>K14+K19+K25+K30+K35+K41+K46+K51+K56+K65+K70+K75+K80+K85+K90+K95+K100+K105+K110+K115+K120+K125+K130+K135+K140+K145+K150+K155+K160+K199+K204+K209+K214+K235</f>
        <v>163.70000000000002</v>
      </c>
      <c r="L347" s="191">
        <f>L14+L19+L25+L30+L35+L41+L46+L51+L56+L65+L70+L75+L80+L85+L90+L95+L100+L105+L110+L115+L120+L125+L130+L135+L140+L145+L150+L155+L160+L199+L204+L209+L214+L235</f>
        <v>5.4</v>
      </c>
      <c r="M347" s="130">
        <f t="shared" si="168"/>
        <v>1387.3000000000006</v>
      </c>
      <c r="N347" s="744">
        <f>N14+N19+N25+N30+N35+N41+N46+N51+N56+N65+N70+N75+N80+N85+N90+N95+N100+N105+N110+N115+N120+N125+N130+N135+N140+N145+N150+N155+N160+N199+N204+N209+N214+N235+N248+N265</f>
        <v>1383.3000000000006</v>
      </c>
      <c r="O347" s="744">
        <f>O14+O19+O25+O30+O35+O41+O46+O51+O56+O65+O70+O75+O80+O85+O90+O95+O100+O105+O110+O115+O120+O125+O130+O135+O140+O145+O150+O155+O160+O199+O204+O209+O214+O235+O248</f>
        <v>167.40000000000003</v>
      </c>
      <c r="P347" s="191">
        <f>P14+P19+P25+P30+P35+P41+P46+P51+P56+P65+P70+P75+P80+P85+P90+P95+P100+P105+P110+P115+P120+P125+P130+P135+P140+P145+P150+P155+P160+P199+P204+P209+P214+P235</f>
        <v>4</v>
      </c>
      <c r="Q347" s="130">
        <f t="shared" si="172"/>
        <v>1349.7000000000005</v>
      </c>
      <c r="R347" s="128">
        <f>R14+R19+R25+R30+R35+R41+R46+R51+R56+R65+R70+R75+R80+R85+R90+R95+R100+R105+R110+R115+R120+R125+R130+R135+R140+R145+R150+R155+R160+R199+R204+R209+R214+R235+R248</f>
        <v>1349.7000000000005</v>
      </c>
      <c r="S347" s="128">
        <f>S14+S19+S25+S30+S35+S41+S46+S51+S56+S65+S70+S75+S80+S85+S90+S95+S100+S105+S110+S115+S120+S125+S130+S135+S140+S145+S150+S155+S160+S199+S204+S209+S214+S235</f>
        <v>166.00000000000003</v>
      </c>
      <c r="T347" s="191">
        <f>T14+T19+T25+T30+T35+T41+T46+T51+T56+T65+T70+T75+T80+T85+T90+T95+T100+T105+T110+T115+T120+T125+T130+T135+T140+T145+T150+T155+T160+T199+T204+T209+T214+T235</f>
        <v>0</v>
      </c>
      <c r="U347" s="130">
        <f t="shared" si="166"/>
        <v>1349.7000000000005</v>
      </c>
      <c r="V347" s="744">
        <f>V14+V19+V25+V30+V35+V41+V46+V51+V56+V65+V70+V75+V80+V85+V90+V95+V100+V105+V110+V115+V120+V125+V130+V135+V140+V145+V150+V155+V160+V199+V204+V209+V214+V235+V248</f>
        <v>1349.7000000000005</v>
      </c>
      <c r="W347" s="744">
        <f>W14+W19+W25+W30+W35+W41+W46+W51+W56+W65+W70+W75+W80+W85+W90+W95+W100+W105+W110+W115+W120+W125+W130+W135+W140+W145+W150+W155+W160+W199+W204+W209+W214+W235</f>
        <v>166.00000000000003</v>
      </c>
      <c r="X347" s="129">
        <f>X14+X19+X25+X30+X35+X41+X46+X51+X56+X65+X70+X75+X80+X85+X90+X95+X100+X105+X110+X115+X120+X125+X130+X135+X140+X145+X150+X155+X160+X199+X204+X209+X214+X235</f>
        <v>0</v>
      </c>
      <c r="Z347" s="91"/>
      <c r="AA347" s="91"/>
      <c r="AB347" s="91"/>
      <c r="AC347" s="91"/>
    </row>
    <row r="348" spans="1:78" ht="17.25" customHeight="1" x14ac:dyDescent="0.2">
      <c r="A348" s="959" t="s">
        <v>235</v>
      </c>
      <c r="B348" s="960"/>
      <c r="C348" s="960"/>
      <c r="D348" s="960"/>
      <c r="E348" s="960"/>
      <c r="F348" s="960"/>
      <c r="G348" s="960"/>
      <c r="H348" s="961"/>
      <c r="I348" s="130">
        <f t="shared" si="167"/>
        <v>10</v>
      </c>
      <c r="J348" s="128">
        <f>J218</f>
        <v>10</v>
      </c>
      <c r="K348" s="128">
        <f>K218</f>
        <v>3.8</v>
      </c>
      <c r="L348" s="191">
        <f>L218</f>
        <v>0</v>
      </c>
      <c r="M348" s="130">
        <f t="shared" si="168"/>
        <v>12</v>
      </c>
      <c r="N348" s="744">
        <f>N218</f>
        <v>12</v>
      </c>
      <c r="O348" s="744">
        <f>O218</f>
        <v>4.5999999999999996</v>
      </c>
      <c r="P348" s="191">
        <f>P218</f>
        <v>0</v>
      </c>
      <c r="Q348" s="130">
        <f t="shared" si="172"/>
        <v>12</v>
      </c>
      <c r="R348" s="128">
        <f>R218</f>
        <v>12</v>
      </c>
      <c r="S348" s="128">
        <f>S218</f>
        <v>4.5999999999999996</v>
      </c>
      <c r="T348" s="191">
        <f>T218</f>
        <v>0</v>
      </c>
      <c r="U348" s="130">
        <f t="shared" si="166"/>
        <v>12</v>
      </c>
      <c r="V348" s="744">
        <f>V218</f>
        <v>12</v>
      </c>
      <c r="W348" s="744">
        <f>W218</f>
        <v>4.5999999999999996</v>
      </c>
      <c r="X348" s="129">
        <f>X218</f>
        <v>0</v>
      </c>
      <c r="Z348" s="91"/>
      <c r="AA348" s="91"/>
      <c r="AB348" s="91"/>
      <c r="AC348" s="91"/>
    </row>
    <row r="349" spans="1:78" s="13" customFormat="1" ht="17.25" customHeight="1" x14ac:dyDescent="0.2">
      <c r="A349" s="959" t="s">
        <v>234</v>
      </c>
      <c r="B349" s="960"/>
      <c r="C349" s="960"/>
      <c r="D349" s="960"/>
      <c r="E349" s="960"/>
      <c r="F349" s="960"/>
      <c r="G349" s="960"/>
      <c r="H349" s="961"/>
      <c r="I349" s="130">
        <f t="shared" si="167"/>
        <v>546.4</v>
      </c>
      <c r="J349" s="128">
        <f>J15+J21+J26+J31+J37+J42+J47+J52+J57+J61+J66+J71+J76+J81+J86+J91+J96+J101+J106+J111+J116+J121+J126+J131+J136+J141+J146+J151+J156+J161+J200+J205+J210+J215+J236+J224+J249+J264+J219+J168</f>
        <v>546.4</v>
      </c>
      <c r="K349" s="128">
        <f>K15+K21+K26+K31+K37+K42+K47+K52+K57+K61+K66+K71+K76+K81+K86+K91+K96+K101+K106+K111+K116+K121+K126+K131+K136+K141+K146+K151+K156+K161+K200+K205+K210+K215+K236+K224+K249+K264+K219</f>
        <v>287.90000000000003</v>
      </c>
      <c r="L349" s="191">
        <f>L15+L21+L26+L31+L37+L42+L47+L52+L57+L61+L66+L71+L76+L81+L86+L91+L96+L101+L106+L111+L116+L121+L126+L131+L136+L141+L146+L151+L156+L161+L200+L205+L210+L215+L236+L224+L249</f>
        <v>0</v>
      </c>
      <c r="M349" s="130">
        <f t="shared" si="168"/>
        <v>0</v>
      </c>
      <c r="N349" s="744">
        <f>N15+N21+N26+N31+N37+N42+N47+N52+N57+N61+N66+N71+N76+N81+N86+N91+N96+N101+N106+N111+N116+N121+N126+N131+N136+N141+N146+N151+N156+N161+N200+N205+N210+N215+N236+N224+N249+N264+N219+N168</f>
        <v>0</v>
      </c>
      <c r="O349" s="744">
        <f>O15+O21+O26+O31+O37+O42+O47+O52+O57+O61+O66+O71+O76+O81+O86+O91+O96+O101+O106+O111+O116+O121+O126+O131+O136+O141+O146+O151+O156+O161+O200+O205+O210+O215+O236+O224+O249+O264+O219</f>
        <v>0</v>
      </c>
      <c r="P349" s="191">
        <f>P15+P21+P26+P31+P37+P42+P47+P52+P57+P61+P66+P71+P76+P81+P86+P91+P96+P101+P106+P111+P116+P121+P126+P131+P136+P141+P146+P151+P156+P161+P200+P205+P210+P215+P236+P224+P249</f>
        <v>0</v>
      </c>
      <c r="Q349" s="130">
        <f t="shared" si="172"/>
        <v>0</v>
      </c>
      <c r="R349" s="128">
        <f>R15+R21+R26+R31+R37+R42+R47+R52+R57+R61+R66+R71+R76+R81+R86+R91+R96+R101+R106+R111+R116+R121+R126+R131+R136+R141+R146+R151+R156+R161+R200+R205+R210+R215+R236+R224+R249+R264+R219+R168</f>
        <v>0</v>
      </c>
      <c r="S349" s="128">
        <f>S15+S21+S26+S31+S37+S42+S47+S52+S57+S61+S66+S71+S76+S81+S86+S91+S96+S101+S106+S111+S116+S121+S126+S131+S136+S141+S146+S151+S156+S161+S200+S205+S210+S215+S236+S224+S249+S264+S219</f>
        <v>0</v>
      </c>
      <c r="T349" s="191">
        <f>T15+T21+T26+T31+T37+T42+T47+T52+T57+T61+T66+T71+T76+T81+T86+T91+T96+T101+T106+T111+T116+T121+T126+T131+T136+T141+T146+T151+T156+T161+T200+T205+T210+T215+T236+T224+T249</f>
        <v>0</v>
      </c>
      <c r="U349" s="130">
        <f t="shared" si="166"/>
        <v>0</v>
      </c>
      <c r="V349" s="744">
        <f>V15+V21+V26+V31+V37+V42+V47+V52+V57+V61+V66+V71+V76+V81+V86+V91+V96+V101+V106+V111+V116+V121+V126+V131+V136+V141+V146+V151+V156+V161+V200+V205+V210+V215+V236+V224+V249+V264+V219+V168</f>
        <v>0</v>
      </c>
      <c r="W349" s="744">
        <f>W15+W21+W26+W31+W37+W42+W47+W52+W57+W61+W66+W71+W76+W81+W86+W91+W96+W101+W106+W111+W116+W121+W126+W131+W136+W141+W146+W151+W156+W161+W200+W205+W210+W215+W236+W224+W249+W264+W219</f>
        <v>0</v>
      </c>
      <c r="X349" s="129">
        <f>X15+X21+X26+X31+X37+X42+X47+X52+X57+X61+X66+X71+X76+X81+X86+X91+X96+X101+X106+X111+X116+X121+X126+X131+X136+X141+X146+X151+X156+X161+X200+X205+X210+X215+X236+X224+X249</f>
        <v>0</v>
      </c>
      <c r="Y349" s="12"/>
      <c r="Z349" s="92"/>
      <c r="AB349" s="11"/>
    </row>
    <row r="350" spans="1:78" s="259" customFormat="1" ht="17.25" customHeight="1" x14ac:dyDescent="0.2">
      <c r="A350" s="1007" t="s">
        <v>284</v>
      </c>
      <c r="B350" s="1008"/>
      <c r="C350" s="1008"/>
      <c r="D350" s="1008"/>
      <c r="E350" s="1008"/>
      <c r="F350" s="1008"/>
      <c r="G350" s="1008"/>
      <c r="H350" s="1009"/>
      <c r="I350" s="250"/>
      <c r="J350" s="249"/>
      <c r="K350" s="249"/>
      <c r="L350" s="248"/>
      <c r="M350" s="250">
        <f>N350+P350</f>
        <v>0</v>
      </c>
      <c r="N350" s="249">
        <f>N278</f>
        <v>0</v>
      </c>
      <c r="O350" s="249">
        <f>O278</f>
        <v>0</v>
      </c>
      <c r="P350" s="249">
        <f>P278</f>
        <v>0</v>
      </c>
      <c r="Q350" s="250">
        <f>R350+T350</f>
        <v>11.8</v>
      </c>
      <c r="R350" s="249">
        <f>R278</f>
        <v>0</v>
      </c>
      <c r="S350" s="249">
        <f>S278</f>
        <v>0</v>
      </c>
      <c r="T350" s="249">
        <f>T278</f>
        <v>11.8</v>
      </c>
      <c r="U350" s="250"/>
      <c r="V350" s="249"/>
      <c r="W350" s="249"/>
      <c r="X350" s="247"/>
      <c r="Y350" s="258"/>
      <c r="Z350" s="281"/>
      <c r="AB350" s="257"/>
    </row>
    <row r="351" spans="1:78" s="259" customFormat="1" ht="17.25" customHeight="1" x14ac:dyDescent="0.2">
      <c r="A351" s="1007" t="s">
        <v>281</v>
      </c>
      <c r="B351" s="1008"/>
      <c r="C351" s="1008"/>
      <c r="D351" s="1008"/>
      <c r="E351" s="1008"/>
      <c r="F351" s="1008"/>
      <c r="G351" s="1008"/>
      <c r="H351" s="1009"/>
      <c r="I351" s="250">
        <f>J351+L351</f>
        <v>19</v>
      </c>
      <c r="J351" s="249">
        <f>J269</f>
        <v>2</v>
      </c>
      <c r="K351" s="249">
        <f>K269</f>
        <v>0</v>
      </c>
      <c r="L351" s="249">
        <f>L269</f>
        <v>17</v>
      </c>
      <c r="M351" s="250"/>
      <c r="N351" s="249"/>
      <c r="O351" s="249"/>
      <c r="P351" s="248"/>
      <c r="Q351" s="250"/>
      <c r="R351" s="249"/>
      <c r="S351" s="249"/>
      <c r="T351" s="248"/>
      <c r="U351" s="250"/>
      <c r="V351" s="249"/>
      <c r="W351" s="249"/>
      <c r="X351" s="247"/>
      <c r="Y351" s="258"/>
      <c r="Z351" s="281"/>
      <c r="AB351" s="257"/>
    </row>
    <row r="352" spans="1:78" s="259" customFormat="1" ht="17.25" customHeight="1" x14ac:dyDescent="0.2">
      <c r="A352" s="1007" t="s">
        <v>282</v>
      </c>
      <c r="B352" s="1008"/>
      <c r="C352" s="1008"/>
      <c r="D352" s="1008"/>
      <c r="E352" s="1008"/>
      <c r="F352" s="1008"/>
      <c r="G352" s="1008"/>
      <c r="H352" s="1009"/>
      <c r="I352" s="250">
        <f>J352+L352</f>
        <v>107.7</v>
      </c>
      <c r="J352" s="249">
        <f>J268</f>
        <v>11.2</v>
      </c>
      <c r="K352" s="249">
        <f>K268</f>
        <v>0</v>
      </c>
      <c r="L352" s="249">
        <f>L268</f>
        <v>96.5</v>
      </c>
      <c r="M352" s="250"/>
      <c r="N352" s="249"/>
      <c r="O352" s="249"/>
      <c r="P352" s="248"/>
      <c r="Q352" s="250"/>
      <c r="R352" s="249"/>
      <c r="S352" s="249"/>
      <c r="T352" s="248"/>
      <c r="U352" s="250"/>
      <c r="V352" s="249"/>
      <c r="W352" s="249"/>
      <c r="X352" s="247"/>
      <c r="Y352" s="258"/>
      <c r="Z352" s="281"/>
      <c r="AB352" s="257"/>
    </row>
    <row r="353" spans="1:28" s="13" customFormat="1" ht="17.25" customHeight="1" thickBot="1" x14ac:dyDescent="0.25">
      <c r="A353" s="971" t="s">
        <v>259</v>
      </c>
      <c r="B353" s="972"/>
      <c r="C353" s="972"/>
      <c r="D353" s="972"/>
      <c r="E353" s="972"/>
      <c r="F353" s="972"/>
      <c r="G353" s="972"/>
      <c r="H353" s="973"/>
      <c r="I353" s="192">
        <f t="shared" si="167"/>
        <v>8.9</v>
      </c>
      <c r="J353" s="189">
        <f>J323</f>
        <v>0</v>
      </c>
      <c r="K353" s="189">
        <f>K323</f>
        <v>0</v>
      </c>
      <c r="L353" s="189">
        <f>L323</f>
        <v>8.9</v>
      </c>
      <c r="M353" s="192">
        <f t="shared" si="168"/>
        <v>0</v>
      </c>
      <c r="N353" s="189">
        <f>N323</f>
        <v>0</v>
      </c>
      <c r="O353" s="189">
        <f>O323</f>
        <v>0</v>
      </c>
      <c r="P353" s="189">
        <f>P323</f>
        <v>0</v>
      </c>
      <c r="Q353" s="192">
        <f t="shared" si="172"/>
        <v>0</v>
      </c>
      <c r="R353" s="189">
        <f>R323</f>
        <v>0</v>
      </c>
      <c r="S353" s="189">
        <f>S323</f>
        <v>0</v>
      </c>
      <c r="T353" s="189">
        <f>T323</f>
        <v>0</v>
      </c>
      <c r="U353" s="192">
        <f t="shared" si="166"/>
        <v>0</v>
      </c>
      <c r="V353" s="189">
        <f>V323</f>
        <v>0</v>
      </c>
      <c r="W353" s="189">
        <f>W323</f>
        <v>0</v>
      </c>
      <c r="X353" s="190">
        <f>X323</f>
        <v>0</v>
      </c>
      <c r="Y353" s="12"/>
      <c r="Z353" s="92"/>
      <c r="AB353" s="11"/>
    </row>
    <row r="354" spans="1:28" s="13" customFormat="1" ht="17.25" customHeight="1" thickBot="1" x14ac:dyDescent="0.25">
      <c r="A354" s="954" t="s">
        <v>180</v>
      </c>
      <c r="B354" s="955"/>
      <c r="C354" s="955"/>
      <c r="D354" s="955"/>
      <c r="E354" s="955"/>
      <c r="F354" s="955"/>
      <c r="G354" s="955"/>
      <c r="H354" s="956"/>
      <c r="I354" s="138">
        <f>J354+L354</f>
        <v>21687.600000000006</v>
      </c>
      <c r="J354" s="188">
        <f>SUM(J339:J353)</f>
        <v>19994.300000000007</v>
      </c>
      <c r="K354" s="188">
        <f>SUM(K339:K349)</f>
        <v>12266.9</v>
      </c>
      <c r="L354" s="188">
        <f>SUM(L339:L353)</f>
        <v>1693.3000000000002</v>
      </c>
      <c r="M354" s="138">
        <f>N354+P354</f>
        <v>23358.799999999999</v>
      </c>
      <c r="N354" s="188">
        <f>SUM(N339:N353)</f>
        <v>22488.5</v>
      </c>
      <c r="O354" s="188">
        <f>SUM(O339:O353)</f>
        <v>13341.399999999998</v>
      </c>
      <c r="P354" s="188">
        <f>SUM(P339:P353)</f>
        <v>870.3</v>
      </c>
      <c r="Q354" s="138">
        <f t="shared" si="172"/>
        <v>22862.6</v>
      </c>
      <c r="R354" s="188">
        <f>SUM(R339:R349)</f>
        <v>20929.399999999998</v>
      </c>
      <c r="S354" s="188">
        <f>SUM(S339:S349)</f>
        <v>12670.099999999997</v>
      </c>
      <c r="T354" s="188">
        <f>SUM(T339:T353)</f>
        <v>1933.2</v>
      </c>
      <c r="U354" s="764">
        <f t="shared" si="166"/>
        <v>21617.8</v>
      </c>
      <c r="V354" s="765">
        <f>SUM(V339:V349)</f>
        <v>20739.099999999999</v>
      </c>
      <c r="W354" s="765">
        <f>SUM(W339:W349)</f>
        <v>12664.399999999996</v>
      </c>
      <c r="X354" s="766">
        <f>SUM(X339:X353)</f>
        <v>878.7</v>
      </c>
      <c r="Y354" s="12"/>
      <c r="Z354" s="92"/>
      <c r="AB354" s="11"/>
    </row>
    <row r="355" spans="1:28" s="13" customFormat="1" ht="24" customHeight="1" x14ac:dyDescent="0.2">
      <c r="A355" s="14"/>
      <c r="B355" s="14"/>
      <c r="C355" s="14"/>
      <c r="D355" s="132"/>
      <c r="E355" s="19"/>
      <c r="F355" s="14"/>
      <c r="G355" s="20"/>
      <c r="H355" s="20"/>
      <c r="I355" s="73"/>
      <c r="J355" s="73"/>
      <c r="K355" s="73"/>
      <c r="L355" s="73"/>
      <c r="M355" s="38"/>
      <c r="N355" s="38"/>
      <c r="O355" s="38"/>
      <c r="P355" s="74"/>
      <c r="Q355" s="74"/>
      <c r="R355" s="74"/>
      <c r="S355" s="74"/>
      <c r="T355" s="74"/>
      <c r="U355" s="39"/>
      <c r="V355" s="40"/>
      <c r="W355" s="40"/>
      <c r="X355" s="40"/>
      <c r="Y355" s="12"/>
      <c r="Z355" s="92"/>
    </row>
    <row r="356" spans="1:28" ht="24" customHeight="1" x14ac:dyDescent="0.2">
      <c r="A356" s="21"/>
      <c r="B356" s="21"/>
      <c r="C356" s="21"/>
      <c r="D356" s="133"/>
      <c r="E356" s="22"/>
      <c r="F356" s="21"/>
      <c r="G356" s="23"/>
      <c r="H356" s="23"/>
      <c r="I356" s="75">
        <f t="shared" ref="I356:X356" si="177">I338-I354</f>
        <v>0</v>
      </c>
      <c r="J356" s="75">
        <f t="shared" si="177"/>
        <v>0</v>
      </c>
      <c r="K356" s="75">
        <f t="shared" si="177"/>
        <v>0</v>
      </c>
      <c r="L356" s="75">
        <f t="shared" si="177"/>
        <v>0</v>
      </c>
      <c r="M356" s="75">
        <f t="shared" si="177"/>
        <v>0</v>
      </c>
      <c r="N356" s="75">
        <f t="shared" si="177"/>
        <v>0</v>
      </c>
      <c r="O356" s="75">
        <f t="shared" si="177"/>
        <v>0</v>
      </c>
      <c r="P356" s="75">
        <f t="shared" si="177"/>
        <v>0</v>
      </c>
      <c r="Q356" s="75">
        <f t="shared" si="177"/>
        <v>0</v>
      </c>
      <c r="R356" s="75">
        <f t="shared" si="177"/>
        <v>0</v>
      </c>
      <c r="S356" s="75">
        <f t="shared" si="177"/>
        <v>0</v>
      </c>
      <c r="T356" s="75">
        <f t="shared" si="177"/>
        <v>0</v>
      </c>
      <c r="U356" s="75">
        <f t="shared" si="177"/>
        <v>0</v>
      </c>
      <c r="V356" s="75">
        <f t="shared" si="177"/>
        <v>0</v>
      </c>
      <c r="W356" s="75">
        <f t="shared" si="177"/>
        <v>0</v>
      </c>
      <c r="X356" s="75">
        <f t="shared" si="177"/>
        <v>0</v>
      </c>
    </row>
    <row r="357" spans="1:28" ht="24" customHeight="1" x14ac:dyDescent="0.2">
      <c r="A357" s="14"/>
      <c r="E357" s="2"/>
      <c r="M357" s="73"/>
      <c r="N357" s="73"/>
      <c r="O357" s="73"/>
      <c r="P357" s="73"/>
      <c r="Q357" s="73"/>
      <c r="R357" s="73"/>
      <c r="S357" s="73"/>
      <c r="T357" s="73"/>
      <c r="U357" s="40"/>
    </row>
    <row r="358" spans="1:28" ht="24" customHeight="1" x14ac:dyDescent="0.2">
      <c r="A358" s="14"/>
      <c r="E358" s="2"/>
      <c r="M358" s="73"/>
      <c r="N358" s="73"/>
      <c r="O358" s="73"/>
      <c r="P358" s="73"/>
      <c r="Q358" s="73"/>
      <c r="R358" s="73"/>
      <c r="S358" s="73"/>
      <c r="T358" s="73"/>
      <c r="U358" s="40"/>
    </row>
    <row r="359" spans="1:28" ht="24" customHeight="1" x14ac:dyDescent="0.2">
      <c r="M359" s="73"/>
      <c r="N359" s="73"/>
      <c r="O359" s="73"/>
      <c r="P359" s="73"/>
      <c r="Q359" s="73"/>
      <c r="R359" s="73"/>
      <c r="S359" s="73"/>
      <c r="T359" s="73"/>
      <c r="U359" s="40"/>
    </row>
    <row r="360" spans="1:28" ht="24" customHeight="1" x14ac:dyDescent="0.2">
      <c r="A360" s="14"/>
      <c r="E360" s="2"/>
      <c r="M360" s="73"/>
      <c r="N360" s="73"/>
      <c r="O360" s="73"/>
      <c r="P360" s="73"/>
      <c r="Q360" s="73"/>
      <c r="R360" s="73"/>
      <c r="S360" s="73"/>
      <c r="T360" s="73"/>
      <c r="U360" s="40"/>
    </row>
    <row r="361" spans="1:28" ht="24" customHeight="1" x14ac:dyDescent="0.2">
      <c r="A361" s="14"/>
      <c r="E361" s="2"/>
      <c r="U361" s="40"/>
    </row>
    <row r="362" spans="1:28" ht="24" customHeight="1" x14ac:dyDescent="0.2">
      <c r="A362" s="14"/>
      <c r="E362" s="2"/>
      <c r="U362" s="40"/>
    </row>
    <row r="363" spans="1:28" ht="24" customHeight="1" x14ac:dyDescent="0.2">
      <c r="E363" s="2"/>
      <c r="U363" s="40"/>
    </row>
    <row r="364" spans="1:28" ht="24" customHeight="1" x14ac:dyDescent="0.2">
      <c r="E364" s="2"/>
      <c r="U364" s="40"/>
    </row>
    <row r="365" spans="1:28" ht="24" customHeight="1" x14ac:dyDescent="0.2">
      <c r="E365" s="2"/>
      <c r="U365" s="40"/>
    </row>
    <row r="366" spans="1:28" ht="24" customHeight="1" x14ac:dyDescent="0.2">
      <c r="E366" s="2"/>
      <c r="U366" s="40"/>
    </row>
    <row r="367" spans="1:28" ht="24" customHeight="1" x14ac:dyDescent="0.2">
      <c r="E367" s="2"/>
      <c r="U367" s="40"/>
    </row>
    <row r="368" spans="1:28" ht="24" customHeight="1" x14ac:dyDescent="0.2">
      <c r="E368" s="2"/>
      <c r="U368" s="40"/>
    </row>
    <row r="369" spans="1:21" ht="24" customHeight="1" x14ac:dyDescent="0.2">
      <c r="E369" s="2"/>
      <c r="U369" s="40"/>
    </row>
    <row r="370" spans="1:21" ht="24" customHeight="1" x14ac:dyDescent="0.2">
      <c r="E370" s="2"/>
      <c r="U370" s="40"/>
    </row>
    <row r="371" spans="1:21" ht="24" customHeight="1" x14ac:dyDescent="0.2">
      <c r="E371" s="2"/>
      <c r="M371" s="40"/>
      <c r="N371" s="40"/>
      <c r="O371" s="40"/>
      <c r="P371" s="40"/>
      <c r="Q371" s="40"/>
      <c r="R371" s="40"/>
      <c r="S371" s="40"/>
      <c r="T371" s="40"/>
      <c r="U371" s="40"/>
    </row>
    <row r="372" spans="1:21" ht="24" customHeight="1" x14ac:dyDescent="0.2">
      <c r="E372" s="2"/>
      <c r="M372" s="40"/>
      <c r="N372" s="40"/>
      <c r="O372" s="40"/>
      <c r="P372" s="40"/>
      <c r="Q372" s="40"/>
      <c r="R372" s="40"/>
      <c r="S372" s="40"/>
      <c r="T372" s="40"/>
      <c r="U372" s="40"/>
    </row>
    <row r="373" spans="1:21" ht="24" customHeight="1" x14ac:dyDescent="0.2">
      <c r="E373" s="2"/>
      <c r="M373" s="40"/>
      <c r="N373" s="40"/>
      <c r="O373" s="40"/>
      <c r="P373" s="40"/>
      <c r="Q373" s="40"/>
      <c r="R373" s="40"/>
      <c r="S373" s="40"/>
      <c r="T373" s="40"/>
      <c r="U373" s="40"/>
    </row>
    <row r="374" spans="1:21" ht="24" customHeight="1" x14ac:dyDescent="0.2">
      <c r="E374" s="2"/>
      <c r="M374" s="40"/>
      <c r="N374" s="40"/>
      <c r="O374" s="40"/>
      <c r="P374" s="40"/>
      <c r="Q374" s="40"/>
      <c r="R374" s="40"/>
      <c r="S374" s="40"/>
      <c r="T374" s="40"/>
      <c r="U374" s="40"/>
    </row>
    <row r="375" spans="1:21" ht="24" customHeight="1" x14ac:dyDescent="0.2">
      <c r="E375" s="2"/>
      <c r="M375" s="40"/>
      <c r="N375" s="40"/>
      <c r="O375" s="40"/>
      <c r="P375" s="40"/>
      <c r="Q375" s="40"/>
      <c r="R375" s="40"/>
      <c r="S375" s="40"/>
      <c r="T375" s="40"/>
      <c r="U375" s="40"/>
    </row>
    <row r="376" spans="1:21" ht="24" customHeight="1" x14ac:dyDescent="0.2">
      <c r="E376" s="2"/>
      <c r="M376" s="40"/>
      <c r="N376" s="40"/>
      <c r="O376" s="40"/>
      <c r="P376" s="40"/>
      <c r="Q376" s="40"/>
      <c r="R376" s="40"/>
      <c r="S376" s="40"/>
      <c r="T376" s="40"/>
      <c r="U376" s="40"/>
    </row>
    <row r="377" spans="1:21" ht="24" customHeight="1" x14ac:dyDescent="0.2">
      <c r="E377" s="2"/>
      <c r="M377" s="40"/>
      <c r="N377" s="40"/>
      <c r="O377" s="40"/>
      <c r="P377" s="40"/>
      <c r="Q377" s="40"/>
      <c r="R377" s="40"/>
      <c r="S377" s="40"/>
      <c r="T377" s="40"/>
      <c r="U377" s="40"/>
    </row>
    <row r="378" spans="1:21" ht="24" customHeight="1" x14ac:dyDescent="0.2">
      <c r="E378" s="2"/>
      <c r="M378" s="40"/>
      <c r="N378" s="40"/>
      <c r="O378" s="40"/>
      <c r="P378" s="40"/>
      <c r="Q378" s="40"/>
      <c r="R378" s="40"/>
      <c r="S378" s="40"/>
      <c r="T378" s="40"/>
      <c r="U378" s="40"/>
    </row>
    <row r="379" spans="1:21" ht="24" customHeight="1" x14ac:dyDescent="0.2">
      <c r="E379" s="2"/>
      <c r="M379" s="40"/>
      <c r="N379" s="40"/>
      <c r="O379" s="40"/>
      <c r="P379" s="40"/>
      <c r="Q379" s="40"/>
      <c r="R379" s="40"/>
      <c r="S379" s="40"/>
      <c r="T379" s="40"/>
      <c r="U379" s="40"/>
    </row>
    <row r="380" spans="1:21" ht="24" customHeight="1" x14ac:dyDescent="0.2">
      <c r="E380" s="2"/>
      <c r="M380" s="40"/>
      <c r="N380" s="40"/>
      <c r="O380" s="40"/>
      <c r="P380" s="40"/>
      <c r="Q380" s="40"/>
      <c r="R380" s="40"/>
      <c r="S380" s="40"/>
      <c r="T380" s="40"/>
      <c r="U380" s="40"/>
    </row>
    <row r="381" spans="1:21" ht="24" customHeight="1" x14ac:dyDescent="0.2">
      <c r="A381" s="84"/>
      <c r="B381" s="84"/>
      <c r="C381" s="84"/>
      <c r="D381" s="135"/>
      <c r="E381" s="17"/>
      <c r="F381" s="84"/>
      <c r="G381" s="18"/>
      <c r="H381" s="18"/>
      <c r="I381" s="76"/>
      <c r="J381" s="76"/>
      <c r="K381" s="76"/>
      <c r="L381" s="76"/>
      <c r="M381" s="40"/>
      <c r="N381" s="40"/>
      <c r="O381" s="40"/>
      <c r="P381" s="40"/>
      <c r="Q381" s="40"/>
      <c r="R381" s="40"/>
      <c r="S381" s="40"/>
      <c r="T381" s="40"/>
      <c r="U381" s="40"/>
    </row>
    <row r="382" spans="1:21" ht="24" customHeight="1" x14ac:dyDescent="0.2">
      <c r="A382" s="84"/>
      <c r="B382" s="84"/>
      <c r="C382" s="84"/>
      <c r="D382" s="135"/>
      <c r="E382" s="17"/>
      <c r="F382" s="84"/>
      <c r="G382" s="18"/>
      <c r="H382" s="18"/>
      <c r="I382" s="76"/>
      <c r="J382" s="76"/>
      <c r="K382" s="76"/>
      <c r="L382" s="76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ht="24" customHeight="1" x14ac:dyDescent="0.2">
      <c r="A383" s="943"/>
      <c r="B383" s="943"/>
      <c r="C383" s="943"/>
      <c r="D383" s="943"/>
      <c r="E383" s="943"/>
      <c r="F383" s="84"/>
      <c r="G383" s="18"/>
      <c r="H383" s="18"/>
      <c r="I383" s="76"/>
      <c r="J383" s="76"/>
      <c r="K383" s="76"/>
      <c r="L383" s="76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ht="24" customHeight="1" x14ac:dyDescent="0.2">
      <c r="A384" s="84"/>
      <c r="B384" s="84"/>
      <c r="C384" s="84"/>
      <c r="D384" s="135"/>
      <c r="E384" s="17"/>
      <c r="F384" s="84"/>
      <c r="G384" s="18"/>
      <c r="H384" s="18"/>
      <c r="I384" s="76"/>
      <c r="J384" s="76"/>
      <c r="K384" s="76"/>
      <c r="L384" s="76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ht="24" customHeight="1" x14ac:dyDescent="0.2">
      <c r="A385" s="84"/>
      <c r="B385" s="84"/>
      <c r="C385" s="84"/>
      <c r="D385" s="135"/>
      <c r="E385" s="17"/>
      <c r="F385" s="84"/>
      <c r="G385" s="18"/>
      <c r="H385" s="18"/>
      <c r="I385" s="76"/>
      <c r="J385" s="76"/>
      <c r="K385" s="76"/>
      <c r="L385" s="76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ht="24" customHeight="1" x14ac:dyDescent="0.2">
      <c r="A386" s="84"/>
      <c r="B386" s="84"/>
      <c r="C386" s="84"/>
      <c r="D386" s="135"/>
      <c r="E386" s="17"/>
      <c r="F386" s="84"/>
      <c r="G386" s="18"/>
      <c r="H386" s="18"/>
      <c r="I386" s="76"/>
      <c r="J386" s="76"/>
      <c r="K386" s="76"/>
      <c r="L386" s="76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ht="24" customHeight="1" x14ac:dyDescent="0.2">
      <c r="A387" s="84"/>
      <c r="B387" s="84"/>
      <c r="C387" s="84"/>
      <c r="D387" s="135"/>
      <c r="E387" s="17"/>
      <c r="F387" s="84"/>
      <c r="G387" s="18"/>
      <c r="H387" s="18"/>
      <c r="I387" s="76"/>
      <c r="J387" s="76"/>
      <c r="K387" s="76"/>
      <c r="L387" s="76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ht="24" customHeight="1" x14ac:dyDescent="0.2">
      <c r="A388" s="943"/>
      <c r="B388" s="943"/>
      <c r="C388" s="943"/>
      <c r="D388" s="943"/>
      <c r="E388" s="943"/>
      <c r="F388" s="84"/>
      <c r="G388" s="18"/>
      <c r="H388" s="18"/>
      <c r="I388" s="76"/>
      <c r="J388" s="76"/>
      <c r="K388" s="76"/>
      <c r="L388" s="76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ht="24" customHeight="1" x14ac:dyDescent="0.2">
      <c r="A389" s="84"/>
      <c r="B389" s="84"/>
      <c r="C389" s="84"/>
      <c r="D389" s="135"/>
      <c r="E389" s="17"/>
      <c r="F389" s="84"/>
      <c r="G389" s="18"/>
      <c r="H389" s="18"/>
      <c r="I389" s="76"/>
      <c r="J389" s="76"/>
      <c r="K389" s="76"/>
      <c r="L389" s="76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ht="24" customHeight="1" x14ac:dyDescent="0.2">
      <c r="A390" s="84"/>
      <c r="B390" s="84"/>
      <c r="C390" s="84"/>
      <c r="D390" s="135"/>
      <c r="E390" s="17"/>
      <c r="F390" s="84"/>
      <c r="G390" s="18"/>
      <c r="H390" s="18"/>
      <c r="I390" s="76"/>
      <c r="J390" s="76"/>
      <c r="K390" s="76"/>
      <c r="L390" s="76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ht="24" customHeight="1" x14ac:dyDescent="0.2">
      <c r="A391" s="84"/>
      <c r="B391" s="84"/>
      <c r="C391" s="84"/>
      <c r="D391" s="135"/>
      <c r="E391" s="17"/>
      <c r="F391" s="84"/>
      <c r="G391" s="18"/>
      <c r="H391" s="18"/>
      <c r="I391" s="76"/>
      <c r="J391" s="76"/>
      <c r="K391" s="76"/>
      <c r="L391" s="76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ht="24" customHeight="1" x14ac:dyDescent="0.2">
      <c r="A392" s="84"/>
      <c r="B392" s="84"/>
      <c r="C392" s="84"/>
      <c r="D392" s="135"/>
      <c r="E392" s="17"/>
      <c r="F392" s="84"/>
      <c r="G392" s="18"/>
      <c r="H392" s="18"/>
      <c r="I392" s="76"/>
      <c r="J392" s="76"/>
      <c r="K392" s="76"/>
      <c r="L392" s="76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 ht="24" customHeight="1" x14ac:dyDescent="0.2">
      <c r="A393" s="943"/>
      <c r="B393" s="943"/>
      <c r="C393" s="943"/>
      <c r="D393" s="943"/>
      <c r="E393" s="943"/>
      <c r="F393" s="84"/>
      <c r="G393" s="18"/>
      <c r="H393" s="18"/>
      <c r="I393" s="76"/>
      <c r="J393" s="76"/>
      <c r="K393" s="76"/>
      <c r="L393" s="76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ht="24" customHeight="1" x14ac:dyDescent="0.2">
      <c r="A394" s="84"/>
      <c r="B394" s="84"/>
      <c r="C394" s="84"/>
      <c r="D394" s="135"/>
      <c r="E394" s="17"/>
      <c r="F394" s="84"/>
      <c r="G394" s="18"/>
      <c r="H394" s="18"/>
      <c r="I394" s="76"/>
      <c r="J394" s="76"/>
      <c r="K394" s="76"/>
      <c r="L394" s="76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ht="24" customHeight="1" x14ac:dyDescent="0.2">
      <c r="A395" s="84"/>
      <c r="B395" s="84"/>
      <c r="C395" s="84"/>
      <c r="D395" s="135"/>
      <c r="E395" s="17"/>
      <c r="F395" s="84"/>
      <c r="G395" s="18"/>
      <c r="H395" s="18"/>
      <c r="I395" s="76"/>
      <c r="J395" s="76"/>
      <c r="K395" s="76"/>
      <c r="L395" s="76"/>
      <c r="M395" s="40"/>
      <c r="N395" s="40"/>
      <c r="O395" s="40"/>
      <c r="P395" s="40"/>
      <c r="Q395" s="40"/>
      <c r="R395" s="40"/>
      <c r="S395" s="40"/>
      <c r="T395" s="40"/>
      <c r="U395" s="40"/>
    </row>
    <row r="396" spans="1:21" ht="24" customHeight="1" x14ac:dyDescent="0.2">
      <c r="A396" s="84"/>
      <c r="B396" s="84"/>
      <c r="C396" s="84"/>
      <c r="D396" s="135"/>
      <c r="E396" s="17"/>
      <c r="F396" s="84"/>
      <c r="G396" s="18"/>
      <c r="H396" s="18"/>
      <c r="I396" s="76"/>
      <c r="J396" s="76"/>
      <c r="K396" s="76"/>
      <c r="L396" s="76"/>
      <c r="M396" s="40"/>
      <c r="N396" s="40"/>
      <c r="O396" s="40"/>
      <c r="P396" s="40"/>
      <c r="Q396" s="40"/>
      <c r="R396" s="40"/>
      <c r="S396" s="40"/>
      <c r="T396" s="40"/>
      <c r="U396" s="40"/>
    </row>
    <row r="397" spans="1:21" ht="24" customHeight="1" x14ac:dyDescent="0.2">
      <c r="A397" s="943"/>
      <c r="B397" s="943"/>
      <c r="C397" s="943"/>
      <c r="D397" s="943"/>
      <c r="E397" s="943"/>
      <c r="F397" s="84"/>
      <c r="G397" s="18"/>
      <c r="H397" s="18"/>
      <c r="I397" s="76"/>
      <c r="J397" s="76"/>
      <c r="K397" s="76"/>
      <c r="L397" s="76"/>
      <c r="M397" s="40"/>
      <c r="N397" s="40"/>
      <c r="O397" s="40"/>
      <c r="P397" s="40"/>
      <c r="Q397" s="40"/>
      <c r="R397" s="40"/>
      <c r="S397" s="40"/>
      <c r="T397" s="40"/>
      <c r="U397" s="40"/>
    </row>
    <row r="398" spans="1:21" ht="24" customHeight="1" x14ac:dyDescent="0.2">
      <c r="A398" s="84"/>
      <c r="B398" s="84"/>
      <c r="C398" s="84"/>
      <c r="D398" s="135"/>
      <c r="E398" s="17"/>
      <c r="F398" s="84"/>
      <c r="G398" s="18"/>
      <c r="H398" s="18"/>
      <c r="I398" s="76"/>
      <c r="J398" s="76"/>
      <c r="K398" s="76"/>
      <c r="L398" s="76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1:21" ht="24" customHeight="1" x14ac:dyDescent="0.2">
      <c r="A399" s="84"/>
      <c r="B399" s="84"/>
      <c r="C399" s="84"/>
      <c r="D399" s="135"/>
      <c r="E399" s="17"/>
      <c r="F399" s="84"/>
      <c r="G399" s="18"/>
      <c r="H399" s="18"/>
      <c r="I399" s="76"/>
      <c r="J399" s="76"/>
      <c r="K399" s="76"/>
      <c r="L399" s="76"/>
      <c r="M399" s="40"/>
      <c r="N399" s="40"/>
      <c r="O399" s="40"/>
      <c r="P399" s="40"/>
      <c r="Q399" s="40"/>
      <c r="R399" s="40"/>
      <c r="S399" s="40"/>
      <c r="T399" s="40"/>
      <c r="U399" s="40"/>
    </row>
    <row r="400" spans="1:21" ht="24" customHeight="1" x14ac:dyDescent="0.2">
      <c r="A400" s="84"/>
      <c r="B400" s="84"/>
      <c r="C400" s="84"/>
      <c r="D400" s="135"/>
      <c r="E400" s="17"/>
      <c r="F400" s="84"/>
      <c r="G400" s="18"/>
      <c r="H400" s="18"/>
      <c r="I400" s="76"/>
      <c r="J400" s="76"/>
      <c r="K400" s="76"/>
      <c r="L400" s="76"/>
      <c r="M400" s="40"/>
      <c r="N400" s="40"/>
      <c r="O400" s="40"/>
      <c r="P400" s="40"/>
      <c r="Q400" s="40"/>
      <c r="R400" s="40"/>
      <c r="S400" s="40"/>
      <c r="T400" s="40"/>
      <c r="U400" s="40"/>
    </row>
    <row r="401" spans="1:21" ht="24" customHeight="1" x14ac:dyDescent="0.2">
      <c r="A401" s="84"/>
      <c r="B401" s="84"/>
      <c r="C401" s="84"/>
      <c r="D401" s="135"/>
      <c r="E401" s="17"/>
      <c r="F401" s="84"/>
      <c r="G401" s="18"/>
      <c r="H401" s="18"/>
      <c r="I401" s="76"/>
      <c r="J401" s="76"/>
      <c r="K401" s="76"/>
      <c r="L401" s="76"/>
      <c r="M401" s="40"/>
      <c r="N401" s="40"/>
      <c r="O401" s="40"/>
      <c r="P401" s="40"/>
      <c r="Q401" s="40"/>
      <c r="R401" s="40"/>
      <c r="S401" s="40"/>
      <c r="T401" s="40"/>
      <c r="U401" s="40"/>
    </row>
    <row r="402" spans="1:21" ht="24" customHeight="1" x14ac:dyDescent="0.2">
      <c r="A402" s="943"/>
      <c r="B402" s="943"/>
      <c r="C402" s="943"/>
      <c r="D402" s="943"/>
      <c r="E402" s="943"/>
      <c r="F402" s="84"/>
      <c r="G402" s="18"/>
      <c r="H402" s="18"/>
      <c r="I402" s="76"/>
      <c r="J402" s="76"/>
      <c r="K402" s="76"/>
      <c r="L402" s="76"/>
      <c r="M402" s="40"/>
      <c r="N402" s="40"/>
      <c r="O402" s="40"/>
      <c r="P402" s="40"/>
      <c r="Q402" s="40"/>
      <c r="R402" s="40"/>
      <c r="S402" s="40"/>
      <c r="T402" s="40"/>
      <c r="U402" s="40"/>
    </row>
    <row r="403" spans="1:21" ht="24" customHeight="1" x14ac:dyDescent="0.2">
      <c r="A403" s="84"/>
      <c r="B403" s="84"/>
      <c r="C403" s="84"/>
      <c r="D403" s="135"/>
      <c r="E403" s="17"/>
      <c r="F403" s="84"/>
      <c r="G403" s="18"/>
      <c r="H403" s="18"/>
      <c r="I403" s="76"/>
      <c r="J403" s="76"/>
      <c r="K403" s="76"/>
      <c r="L403" s="76"/>
      <c r="M403" s="40"/>
      <c r="N403" s="40"/>
      <c r="O403" s="40"/>
      <c r="P403" s="40"/>
      <c r="Q403" s="40"/>
      <c r="R403" s="40"/>
      <c r="S403" s="40"/>
      <c r="T403" s="40"/>
      <c r="U403" s="40"/>
    </row>
    <row r="404" spans="1:21" ht="24" customHeight="1" x14ac:dyDescent="0.2">
      <c r="A404" s="84"/>
      <c r="B404" s="84"/>
      <c r="C404" s="84"/>
      <c r="D404" s="135"/>
      <c r="E404" s="17"/>
      <c r="F404" s="84"/>
      <c r="G404" s="18"/>
      <c r="H404" s="18"/>
      <c r="I404" s="76"/>
      <c r="J404" s="76"/>
      <c r="K404" s="76"/>
      <c r="L404" s="76"/>
      <c r="M404" s="40"/>
      <c r="N404" s="40"/>
      <c r="O404" s="40"/>
      <c r="P404" s="40"/>
      <c r="Q404" s="40"/>
      <c r="R404" s="40"/>
      <c r="S404" s="40"/>
      <c r="T404" s="40"/>
      <c r="U404" s="40"/>
    </row>
    <row r="405" spans="1:21" ht="24" customHeight="1" x14ac:dyDescent="0.2">
      <c r="A405" s="84"/>
      <c r="B405" s="84"/>
      <c r="C405" s="84"/>
      <c r="D405" s="135"/>
      <c r="E405" s="17"/>
      <c r="F405" s="84"/>
      <c r="G405" s="18"/>
      <c r="H405" s="18"/>
      <c r="I405" s="76"/>
      <c r="J405" s="76"/>
      <c r="K405" s="76"/>
      <c r="L405" s="76"/>
      <c r="M405" s="40"/>
      <c r="N405" s="40"/>
      <c r="O405" s="40"/>
      <c r="P405" s="40"/>
      <c r="Q405" s="40"/>
      <c r="R405" s="40"/>
      <c r="S405" s="40"/>
      <c r="T405" s="40"/>
      <c r="U405" s="40"/>
    </row>
    <row r="406" spans="1:21" ht="24" customHeight="1" x14ac:dyDescent="0.2">
      <c r="A406" s="84"/>
      <c r="B406" s="84"/>
      <c r="C406" s="84"/>
      <c r="D406" s="135"/>
      <c r="E406" s="17"/>
      <c r="F406" s="84"/>
      <c r="G406" s="18"/>
      <c r="H406" s="18"/>
      <c r="I406" s="76"/>
      <c r="J406" s="76"/>
      <c r="K406" s="76"/>
      <c r="L406" s="76"/>
      <c r="M406" s="40"/>
      <c r="N406" s="40"/>
      <c r="O406" s="40"/>
      <c r="P406" s="40"/>
      <c r="Q406" s="40"/>
      <c r="R406" s="40"/>
      <c r="S406" s="40"/>
      <c r="T406" s="40"/>
      <c r="U406" s="40"/>
    </row>
    <row r="407" spans="1:21" ht="24" customHeight="1" x14ac:dyDescent="0.2">
      <c r="A407" s="943"/>
      <c r="B407" s="943"/>
      <c r="C407" s="943"/>
      <c r="D407" s="943"/>
      <c r="E407" s="943"/>
      <c r="F407" s="84"/>
      <c r="G407" s="18"/>
      <c r="H407" s="18"/>
      <c r="I407" s="76"/>
      <c r="J407" s="76"/>
      <c r="K407" s="76"/>
      <c r="L407" s="76"/>
      <c r="M407" s="40"/>
      <c r="N407" s="40"/>
      <c r="O407" s="40"/>
      <c r="P407" s="40"/>
      <c r="Q407" s="40"/>
      <c r="R407" s="40"/>
      <c r="S407" s="40"/>
      <c r="T407" s="40"/>
      <c r="U407" s="40"/>
    </row>
    <row r="408" spans="1:21" ht="24" customHeight="1" x14ac:dyDescent="0.2">
      <c r="A408" s="84"/>
      <c r="B408" s="84"/>
      <c r="C408" s="84"/>
      <c r="D408" s="135"/>
      <c r="E408" s="17"/>
      <c r="F408" s="84"/>
      <c r="G408" s="18"/>
      <c r="H408" s="18"/>
      <c r="I408" s="76"/>
      <c r="J408" s="76"/>
      <c r="K408" s="76"/>
      <c r="L408" s="76"/>
      <c r="M408" s="40"/>
      <c r="N408" s="40"/>
      <c r="O408" s="40"/>
      <c r="P408" s="40"/>
      <c r="Q408" s="40"/>
      <c r="R408" s="40"/>
      <c r="S408" s="40"/>
      <c r="T408" s="40"/>
      <c r="U408" s="40"/>
    </row>
    <row r="409" spans="1:21" ht="24" customHeight="1" x14ac:dyDescent="0.2">
      <c r="A409" s="84"/>
      <c r="B409" s="84"/>
      <c r="C409" s="84"/>
      <c r="D409" s="135"/>
      <c r="E409" s="17"/>
      <c r="F409" s="84"/>
      <c r="G409" s="18"/>
      <c r="H409" s="18"/>
      <c r="I409" s="76"/>
      <c r="J409" s="76"/>
      <c r="K409" s="76"/>
      <c r="L409" s="76"/>
      <c r="M409" s="40"/>
      <c r="N409" s="40"/>
      <c r="O409" s="40"/>
      <c r="P409" s="40"/>
      <c r="Q409" s="40"/>
      <c r="R409" s="40"/>
      <c r="S409" s="40"/>
      <c r="T409" s="40"/>
      <c r="U409" s="40"/>
    </row>
    <row r="410" spans="1:21" ht="24" customHeight="1" x14ac:dyDescent="0.2">
      <c r="A410" s="84"/>
      <c r="B410" s="84"/>
      <c r="C410" s="84"/>
      <c r="D410" s="135"/>
      <c r="E410" s="17"/>
      <c r="F410" s="84"/>
      <c r="G410" s="18"/>
      <c r="H410" s="18"/>
      <c r="I410" s="76"/>
      <c r="J410" s="76"/>
      <c r="K410" s="76"/>
      <c r="L410" s="76"/>
      <c r="M410" s="40"/>
      <c r="N410" s="40"/>
      <c r="O410" s="40"/>
      <c r="P410" s="40"/>
      <c r="Q410" s="40"/>
      <c r="R410" s="40"/>
      <c r="S410" s="40"/>
      <c r="T410" s="40"/>
      <c r="U410" s="40"/>
    </row>
    <row r="411" spans="1:21" ht="24" customHeight="1" x14ac:dyDescent="0.2">
      <c r="A411" s="943"/>
      <c r="B411" s="943"/>
      <c r="C411" s="943"/>
      <c r="D411" s="943"/>
      <c r="E411" s="943"/>
      <c r="F411" s="84"/>
      <c r="G411" s="18"/>
      <c r="H411" s="18"/>
      <c r="I411" s="76"/>
      <c r="J411" s="76"/>
      <c r="K411" s="76"/>
      <c r="L411" s="76"/>
      <c r="M411" s="40"/>
      <c r="N411" s="40"/>
      <c r="O411" s="40"/>
      <c r="P411" s="40"/>
      <c r="Q411" s="40"/>
      <c r="R411" s="40"/>
      <c r="S411" s="40"/>
      <c r="T411" s="40"/>
      <c r="U411" s="40"/>
    </row>
    <row r="412" spans="1:21" ht="24" customHeight="1" x14ac:dyDescent="0.2">
      <c r="A412" s="84"/>
      <c r="B412" s="84"/>
      <c r="C412" s="84"/>
      <c r="D412" s="135"/>
      <c r="E412" s="17"/>
      <c r="F412" s="84"/>
      <c r="G412" s="18"/>
      <c r="H412" s="18"/>
      <c r="I412" s="76"/>
      <c r="J412" s="76"/>
      <c r="K412" s="76"/>
      <c r="L412" s="76"/>
      <c r="M412" s="40"/>
      <c r="N412" s="40"/>
      <c r="O412" s="40"/>
      <c r="P412" s="40"/>
      <c r="Q412" s="40"/>
      <c r="R412" s="40"/>
      <c r="S412" s="40"/>
      <c r="T412" s="40"/>
      <c r="U412" s="40"/>
    </row>
    <row r="413" spans="1:21" ht="24" customHeight="1" x14ac:dyDescent="0.2">
      <c r="A413" s="84"/>
      <c r="B413" s="84"/>
      <c r="C413" s="84"/>
      <c r="D413" s="135"/>
      <c r="E413" s="17"/>
      <c r="F413" s="84"/>
      <c r="G413" s="18"/>
      <c r="H413" s="18"/>
      <c r="I413" s="76"/>
      <c r="J413" s="76"/>
      <c r="K413" s="76"/>
      <c r="L413" s="76"/>
      <c r="M413" s="40"/>
      <c r="N413" s="40"/>
      <c r="O413" s="40"/>
      <c r="P413" s="40"/>
      <c r="Q413" s="40"/>
      <c r="R413" s="40"/>
      <c r="S413" s="40"/>
      <c r="T413" s="40"/>
      <c r="U413" s="40"/>
    </row>
    <row r="414" spans="1:21" ht="24" customHeight="1" x14ac:dyDescent="0.2">
      <c r="A414" s="84"/>
      <c r="B414" s="84"/>
      <c r="C414" s="84"/>
      <c r="D414" s="135"/>
      <c r="E414" s="17"/>
      <c r="F414" s="84"/>
      <c r="G414" s="18"/>
      <c r="H414" s="18"/>
      <c r="I414" s="76"/>
      <c r="J414" s="76"/>
      <c r="K414" s="76"/>
      <c r="L414" s="76"/>
      <c r="M414" s="40"/>
      <c r="N414" s="40"/>
      <c r="O414" s="40"/>
      <c r="P414" s="40"/>
      <c r="Q414" s="40"/>
      <c r="R414" s="40"/>
      <c r="S414" s="40"/>
      <c r="T414" s="40"/>
      <c r="U414" s="40"/>
    </row>
    <row r="415" spans="1:21" ht="24" customHeight="1" x14ac:dyDescent="0.2">
      <c r="A415" s="943"/>
      <c r="B415" s="943"/>
      <c r="C415" s="943"/>
      <c r="D415" s="943"/>
      <c r="E415" s="943"/>
      <c r="F415" s="84"/>
      <c r="G415" s="18"/>
      <c r="H415" s="18"/>
      <c r="I415" s="76"/>
      <c r="J415" s="76"/>
      <c r="K415" s="76"/>
      <c r="L415" s="76"/>
      <c r="M415" s="40"/>
      <c r="N415" s="40"/>
      <c r="O415" s="40"/>
      <c r="P415" s="40"/>
      <c r="Q415" s="40"/>
      <c r="R415" s="40"/>
      <c r="S415" s="40"/>
      <c r="T415" s="40"/>
      <c r="U415" s="40"/>
    </row>
    <row r="416" spans="1:21" ht="24" customHeight="1" x14ac:dyDescent="0.2">
      <c r="A416" s="84"/>
      <c r="B416" s="84"/>
      <c r="C416" s="84"/>
      <c r="D416" s="135"/>
      <c r="E416" s="17"/>
      <c r="F416" s="84"/>
      <c r="G416" s="18"/>
      <c r="H416" s="18"/>
      <c r="I416" s="76"/>
      <c r="J416" s="76"/>
      <c r="K416" s="76"/>
      <c r="L416" s="76"/>
      <c r="M416" s="40"/>
      <c r="N416" s="40"/>
      <c r="O416" s="40"/>
      <c r="P416" s="40"/>
      <c r="Q416" s="40"/>
      <c r="R416" s="40"/>
      <c r="S416" s="40"/>
      <c r="T416" s="40"/>
      <c r="U416" s="40"/>
    </row>
    <row r="417" spans="1:21" ht="24" customHeight="1" x14ac:dyDescent="0.2">
      <c r="A417" s="84"/>
      <c r="B417" s="84"/>
      <c r="C417" s="84"/>
      <c r="D417" s="135"/>
      <c r="E417" s="17"/>
      <c r="F417" s="84"/>
      <c r="G417" s="18"/>
      <c r="H417" s="18"/>
      <c r="I417" s="76"/>
      <c r="J417" s="76"/>
      <c r="K417" s="76"/>
      <c r="L417" s="76"/>
      <c r="M417" s="40"/>
      <c r="N417" s="40"/>
      <c r="O417" s="40"/>
      <c r="P417" s="40"/>
      <c r="Q417" s="40"/>
      <c r="R417" s="40"/>
      <c r="S417" s="40"/>
      <c r="T417" s="40"/>
      <c r="U417" s="40"/>
    </row>
    <row r="418" spans="1:21" ht="24" customHeight="1" x14ac:dyDescent="0.2">
      <c r="A418" s="84"/>
      <c r="B418" s="84"/>
      <c r="C418" s="84"/>
      <c r="D418" s="135"/>
      <c r="E418" s="17"/>
      <c r="F418" s="84"/>
      <c r="G418" s="18"/>
      <c r="H418" s="18"/>
      <c r="I418" s="76"/>
      <c r="J418" s="76"/>
      <c r="K418" s="76"/>
      <c r="L418" s="76"/>
      <c r="M418" s="40"/>
      <c r="N418" s="40"/>
      <c r="O418" s="40"/>
      <c r="P418" s="40"/>
      <c r="Q418" s="40"/>
      <c r="R418" s="40"/>
      <c r="S418" s="40"/>
      <c r="T418" s="40"/>
      <c r="U418" s="40"/>
    </row>
    <row r="419" spans="1:21" ht="24" customHeight="1" x14ac:dyDescent="0.2">
      <c r="A419" s="84"/>
      <c r="B419" s="84"/>
      <c r="C419" s="84"/>
      <c r="D419" s="135"/>
      <c r="E419" s="17"/>
      <c r="F419" s="84"/>
      <c r="G419" s="18"/>
      <c r="H419" s="18"/>
      <c r="I419" s="76"/>
      <c r="J419" s="76"/>
      <c r="K419" s="76"/>
      <c r="L419" s="76"/>
      <c r="M419" s="40"/>
      <c r="N419" s="40"/>
      <c r="O419" s="40"/>
      <c r="P419" s="40"/>
      <c r="Q419" s="40"/>
      <c r="R419" s="40"/>
      <c r="S419" s="40"/>
      <c r="T419" s="40"/>
      <c r="U419" s="40"/>
    </row>
    <row r="420" spans="1:21" ht="24" customHeight="1" x14ac:dyDescent="0.2">
      <c r="A420" s="943"/>
      <c r="B420" s="943"/>
      <c r="C420" s="943"/>
      <c r="D420" s="943"/>
      <c r="E420" s="943"/>
      <c r="F420" s="84"/>
      <c r="G420" s="18"/>
      <c r="H420" s="18"/>
      <c r="I420" s="76"/>
      <c r="J420" s="76"/>
      <c r="K420" s="76"/>
      <c r="L420" s="76"/>
      <c r="M420" s="40"/>
      <c r="N420" s="40"/>
      <c r="O420" s="40"/>
      <c r="P420" s="40"/>
      <c r="Q420" s="40"/>
      <c r="R420" s="40"/>
      <c r="S420" s="40"/>
      <c r="T420" s="40"/>
      <c r="U420" s="40"/>
    </row>
    <row r="421" spans="1:21" ht="24" customHeight="1" x14ac:dyDescent="0.2">
      <c r="A421" s="84"/>
      <c r="B421" s="84"/>
      <c r="C421" s="84"/>
      <c r="D421" s="135"/>
      <c r="E421" s="17"/>
      <c r="F421" s="84"/>
      <c r="G421" s="18"/>
      <c r="H421" s="18"/>
      <c r="I421" s="76"/>
      <c r="J421" s="76"/>
      <c r="K421" s="76"/>
      <c r="L421" s="76"/>
      <c r="M421" s="40"/>
      <c r="N421" s="40"/>
      <c r="O421" s="40"/>
      <c r="P421" s="40"/>
      <c r="Q421" s="40"/>
      <c r="R421" s="40"/>
      <c r="S421" s="40"/>
      <c r="T421" s="40"/>
      <c r="U421" s="40"/>
    </row>
    <row r="422" spans="1:21" ht="24" customHeight="1" x14ac:dyDescent="0.2">
      <c r="A422" s="84"/>
      <c r="B422" s="84"/>
      <c r="C422" s="84"/>
      <c r="D422" s="135"/>
      <c r="E422" s="17"/>
      <c r="F422" s="84"/>
      <c r="G422" s="18"/>
      <c r="H422" s="18"/>
      <c r="I422" s="76"/>
      <c r="J422" s="76"/>
      <c r="K422" s="76"/>
      <c r="L422" s="76"/>
      <c r="M422" s="40"/>
      <c r="N422" s="40"/>
      <c r="O422" s="40"/>
      <c r="P422" s="40"/>
      <c r="Q422" s="40"/>
      <c r="R422" s="40"/>
      <c r="S422" s="40"/>
      <c r="T422" s="40"/>
      <c r="U422" s="40"/>
    </row>
    <row r="423" spans="1:21" ht="24" customHeight="1" x14ac:dyDescent="0.2">
      <c r="A423" s="943"/>
      <c r="B423" s="943"/>
      <c r="C423" s="943"/>
      <c r="D423" s="943"/>
      <c r="E423" s="943"/>
      <c r="F423" s="84"/>
      <c r="G423" s="18"/>
      <c r="H423" s="18"/>
      <c r="I423" s="76"/>
      <c r="J423" s="76"/>
      <c r="K423" s="76"/>
      <c r="L423" s="76"/>
      <c r="M423" s="40"/>
      <c r="N423" s="40"/>
      <c r="O423" s="40"/>
      <c r="P423" s="40"/>
      <c r="Q423" s="40"/>
      <c r="R423" s="40"/>
      <c r="S423" s="40"/>
      <c r="T423" s="40"/>
      <c r="U423" s="40"/>
    </row>
    <row r="424" spans="1:21" ht="24" customHeight="1" x14ac:dyDescent="0.2">
      <c r="A424" s="84"/>
      <c r="B424" s="84"/>
      <c r="C424" s="84"/>
      <c r="D424" s="135"/>
      <c r="E424" s="17"/>
      <c r="F424" s="84"/>
      <c r="G424" s="18"/>
      <c r="H424" s="18"/>
      <c r="I424" s="76"/>
      <c r="J424" s="76"/>
      <c r="K424" s="76"/>
      <c r="L424" s="76"/>
      <c r="M424" s="40"/>
      <c r="N424" s="40"/>
      <c r="O424" s="40"/>
      <c r="P424" s="40"/>
      <c r="Q424" s="40"/>
      <c r="R424" s="40"/>
      <c r="S424" s="40"/>
      <c r="T424" s="40"/>
      <c r="U424" s="40"/>
    </row>
    <row r="425" spans="1:21" ht="24" customHeight="1" x14ac:dyDescent="0.2">
      <c r="A425" s="84"/>
      <c r="B425" s="84"/>
      <c r="C425" s="84"/>
      <c r="D425" s="135"/>
      <c r="E425" s="17"/>
      <c r="F425" s="84"/>
      <c r="G425" s="18"/>
      <c r="H425" s="18"/>
      <c r="I425" s="76"/>
      <c r="J425" s="76"/>
      <c r="K425" s="76"/>
      <c r="L425" s="76"/>
      <c r="M425" s="40"/>
      <c r="N425" s="40"/>
      <c r="O425" s="40"/>
      <c r="P425" s="40"/>
      <c r="Q425" s="40"/>
      <c r="R425" s="40"/>
      <c r="S425" s="40"/>
      <c r="T425" s="40"/>
      <c r="U425" s="40"/>
    </row>
    <row r="426" spans="1:21" ht="24" customHeight="1" x14ac:dyDescent="0.2">
      <c r="A426" s="84"/>
      <c r="B426" s="84"/>
      <c r="C426" s="84"/>
      <c r="D426" s="135"/>
      <c r="E426" s="17"/>
      <c r="F426" s="84"/>
      <c r="G426" s="18"/>
      <c r="H426" s="18"/>
      <c r="I426" s="76"/>
      <c r="J426" s="76"/>
      <c r="K426" s="76"/>
      <c r="L426" s="76"/>
      <c r="M426" s="40"/>
      <c r="N426" s="40"/>
      <c r="O426" s="40"/>
      <c r="P426" s="40"/>
      <c r="Q426" s="40"/>
      <c r="R426" s="40"/>
      <c r="S426" s="40"/>
      <c r="T426" s="40"/>
      <c r="U426" s="40"/>
    </row>
    <row r="427" spans="1:21" ht="24" customHeight="1" x14ac:dyDescent="0.2">
      <c r="A427" s="84"/>
      <c r="B427" s="84"/>
      <c r="C427" s="84"/>
      <c r="D427" s="135"/>
      <c r="E427" s="17"/>
      <c r="F427" s="84"/>
      <c r="G427" s="18"/>
      <c r="H427" s="18"/>
      <c r="I427" s="76"/>
      <c r="J427" s="76"/>
      <c r="K427" s="76"/>
      <c r="L427" s="76"/>
      <c r="M427" s="40"/>
      <c r="N427" s="40"/>
      <c r="O427" s="40"/>
      <c r="P427" s="40"/>
      <c r="Q427" s="40"/>
      <c r="R427" s="40"/>
      <c r="S427" s="40"/>
      <c r="T427" s="40"/>
      <c r="U427" s="40"/>
    </row>
    <row r="428" spans="1:21" ht="24" customHeight="1" x14ac:dyDescent="0.2">
      <c r="A428" s="943"/>
      <c r="B428" s="943"/>
      <c r="C428" s="943"/>
      <c r="D428" s="943"/>
      <c r="E428" s="943"/>
      <c r="F428" s="84"/>
      <c r="G428" s="18"/>
      <c r="H428" s="18"/>
      <c r="I428" s="76"/>
      <c r="J428" s="76"/>
      <c r="K428" s="76"/>
      <c r="L428" s="76"/>
      <c r="M428" s="40"/>
      <c r="N428" s="40"/>
      <c r="O428" s="40"/>
      <c r="P428" s="40"/>
      <c r="Q428" s="40"/>
      <c r="R428" s="40"/>
      <c r="S428" s="40"/>
      <c r="T428" s="40"/>
      <c r="U428" s="40"/>
    </row>
    <row r="429" spans="1:21" ht="24" customHeight="1" x14ac:dyDescent="0.2">
      <c r="A429" s="84"/>
      <c r="B429" s="84"/>
      <c r="C429" s="84"/>
      <c r="D429" s="135"/>
      <c r="E429" s="17"/>
      <c r="F429" s="84"/>
      <c r="G429" s="18"/>
      <c r="H429" s="18"/>
      <c r="I429" s="76"/>
      <c r="J429" s="76"/>
      <c r="K429" s="76"/>
      <c r="L429" s="76"/>
      <c r="M429" s="40"/>
      <c r="N429" s="40"/>
      <c r="O429" s="40"/>
      <c r="P429" s="40"/>
      <c r="Q429" s="40"/>
      <c r="R429" s="40"/>
      <c r="S429" s="40"/>
      <c r="T429" s="40"/>
      <c r="U429" s="40"/>
    </row>
    <row r="430" spans="1:21" ht="24" customHeight="1" x14ac:dyDescent="0.2">
      <c r="A430" s="84"/>
      <c r="B430" s="84"/>
      <c r="C430" s="84"/>
      <c r="D430" s="135"/>
      <c r="E430" s="17"/>
      <c r="F430" s="84"/>
      <c r="G430" s="18"/>
      <c r="H430" s="18"/>
      <c r="I430" s="76"/>
      <c r="J430" s="76"/>
      <c r="K430" s="76"/>
      <c r="L430" s="76"/>
      <c r="M430" s="40"/>
      <c r="N430" s="40"/>
      <c r="O430" s="40"/>
      <c r="P430" s="40"/>
      <c r="Q430" s="40"/>
      <c r="R430" s="40"/>
      <c r="S430" s="40"/>
      <c r="T430" s="40"/>
      <c r="U430" s="40"/>
    </row>
    <row r="431" spans="1:21" ht="24" customHeight="1" x14ac:dyDescent="0.2">
      <c r="A431" s="84"/>
      <c r="B431" s="84"/>
      <c r="C431" s="84"/>
      <c r="D431" s="135"/>
      <c r="E431" s="17"/>
      <c r="F431" s="84"/>
      <c r="G431" s="18"/>
      <c r="H431" s="18"/>
      <c r="I431" s="76"/>
      <c r="J431" s="76"/>
      <c r="K431" s="76"/>
      <c r="L431" s="76"/>
      <c r="M431" s="40"/>
      <c r="N431" s="40"/>
      <c r="O431" s="40"/>
      <c r="P431" s="40"/>
      <c r="Q431" s="40"/>
      <c r="R431" s="40"/>
      <c r="S431" s="40"/>
      <c r="T431" s="40"/>
      <c r="U431" s="40"/>
    </row>
    <row r="432" spans="1:21" ht="24" customHeight="1" x14ac:dyDescent="0.2">
      <c r="A432" s="84"/>
      <c r="B432" s="84"/>
      <c r="C432" s="84"/>
      <c r="D432" s="135"/>
      <c r="E432" s="17"/>
      <c r="F432" s="84"/>
      <c r="G432" s="18"/>
      <c r="H432" s="18"/>
      <c r="I432" s="76"/>
      <c r="J432" s="76"/>
      <c r="K432" s="76"/>
      <c r="L432" s="76"/>
      <c r="M432" s="40"/>
      <c r="N432" s="40"/>
      <c r="O432" s="40"/>
      <c r="P432" s="40"/>
      <c r="Q432" s="40"/>
      <c r="R432" s="40"/>
      <c r="S432" s="40"/>
      <c r="T432" s="40"/>
      <c r="U432" s="40"/>
    </row>
    <row r="433" spans="1:21" ht="24" customHeight="1" x14ac:dyDescent="0.2">
      <c r="A433" s="943"/>
      <c r="B433" s="943"/>
      <c r="C433" s="943"/>
      <c r="D433" s="943"/>
      <c r="E433" s="943"/>
      <c r="F433" s="84"/>
      <c r="G433" s="18"/>
      <c r="H433" s="18"/>
      <c r="I433" s="76"/>
      <c r="J433" s="76"/>
      <c r="K433" s="76"/>
      <c r="L433" s="76"/>
      <c r="M433" s="40"/>
      <c r="N433" s="40"/>
      <c r="O433" s="40"/>
      <c r="P433" s="40"/>
      <c r="Q433" s="40"/>
      <c r="R433" s="40"/>
      <c r="S433" s="40"/>
      <c r="T433" s="40"/>
      <c r="U433" s="40"/>
    </row>
    <row r="434" spans="1:21" ht="24" customHeight="1" x14ac:dyDescent="0.2">
      <c r="A434" s="84"/>
      <c r="B434" s="84"/>
      <c r="C434" s="84"/>
      <c r="D434" s="135"/>
      <c r="E434" s="17"/>
      <c r="F434" s="84"/>
      <c r="G434" s="18"/>
      <c r="H434" s="18"/>
      <c r="I434" s="76"/>
      <c r="J434" s="76"/>
      <c r="K434" s="76"/>
      <c r="L434" s="76"/>
      <c r="M434" s="40"/>
      <c r="N434" s="40"/>
      <c r="O434" s="40"/>
      <c r="P434" s="40"/>
      <c r="Q434" s="40"/>
      <c r="R434" s="40"/>
      <c r="S434" s="40"/>
      <c r="T434" s="40"/>
      <c r="U434" s="40"/>
    </row>
    <row r="435" spans="1:21" ht="24" customHeight="1" x14ac:dyDescent="0.2">
      <c r="A435" s="84"/>
      <c r="B435" s="84"/>
      <c r="C435" s="84"/>
      <c r="D435" s="135"/>
      <c r="E435" s="17"/>
      <c r="F435" s="84"/>
      <c r="G435" s="18"/>
      <c r="H435" s="18"/>
      <c r="I435" s="76"/>
      <c r="J435" s="76"/>
      <c r="K435" s="76"/>
      <c r="L435" s="76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1:21" ht="24" customHeight="1" x14ac:dyDescent="0.2">
      <c r="A436" s="84"/>
      <c r="B436" s="84"/>
      <c r="C436" s="84"/>
      <c r="D436" s="135"/>
      <c r="E436" s="17"/>
      <c r="F436" s="84"/>
      <c r="G436" s="18"/>
      <c r="H436" s="18"/>
      <c r="I436" s="76"/>
      <c r="J436" s="76"/>
      <c r="K436" s="76"/>
      <c r="L436" s="76"/>
      <c r="M436" s="40"/>
      <c r="N436" s="40"/>
      <c r="O436" s="40"/>
      <c r="P436" s="40"/>
      <c r="Q436" s="40"/>
      <c r="R436" s="40"/>
      <c r="S436" s="40"/>
      <c r="T436" s="40"/>
      <c r="U436" s="40"/>
    </row>
    <row r="437" spans="1:21" ht="24" customHeight="1" x14ac:dyDescent="0.2">
      <c r="A437" s="84"/>
      <c r="B437" s="84"/>
      <c r="C437" s="84"/>
      <c r="D437" s="135"/>
      <c r="E437" s="17"/>
      <c r="F437" s="84"/>
      <c r="G437" s="18"/>
      <c r="H437" s="18"/>
      <c r="I437" s="76"/>
      <c r="J437" s="76"/>
      <c r="K437" s="76"/>
      <c r="L437" s="76"/>
      <c r="M437" s="40"/>
      <c r="N437" s="40"/>
      <c r="O437" s="40"/>
      <c r="P437" s="40"/>
      <c r="Q437" s="40"/>
      <c r="R437" s="40"/>
      <c r="S437" s="40"/>
      <c r="T437" s="40"/>
      <c r="U437" s="40"/>
    </row>
    <row r="438" spans="1:21" ht="24" customHeight="1" x14ac:dyDescent="0.2">
      <c r="A438" s="943"/>
      <c r="B438" s="943"/>
      <c r="C438" s="943"/>
      <c r="D438" s="943"/>
      <c r="E438" s="943"/>
      <c r="F438" s="84"/>
      <c r="G438" s="18"/>
      <c r="H438" s="18"/>
      <c r="I438" s="76"/>
      <c r="J438" s="76"/>
      <c r="K438" s="76"/>
      <c r="L438" s="76"/>
      <c r="M438" s="40"/>
      <c r="N438" s="40"/>
      <c r="O438" s="40"/>
      <c r="P438" s="40"/>
      <c r="Q438" s="40"/>
      <c r="R438" s="40"/>
      <c r="S438" s="40"/>
      <c r="T438" s="40"/>
      <c r="U438" s="40"/>
    </row>
    <row r="439" spans="1:21" ht="24" customHeight="1" x14ac:dyDescent="0.2">
      <c r="A439" s="84"/>
      <c r="B439" s="84"/>
      <c r="C439" s="84"/>
      <c r="D439" s="135"/>
      <c r="E439" s="17"/>
      <c r="F439" s="84"/>
      <c r="G439" s="18"/>
      <c r="H439" s="18"/>
      <c r="I439" s="76"/>
      <c r="J439" s="76"/>
      <c r="K439" s="76"/>
      <c r="L439" s="76"/>
      <c r="M439" s="40"/>
      <c r="N439" s="40"/>
      <c r="O439" s="40"/>
      <c r="P439" s="40"/>
      <c r="Q439" s="40"/>
      <c r="R439" s="40"/>
      <c r="S439" s="40"/>
      <c r="T439" s="40"/>
      <c r="U439" s="40"/>
    </row>
    <row r="440" spans="1:21" ht="24" customHeight="1" x14ac:dyDescent="0.2">
      <c r="A440" s="84"/>
      <c r="B440" s="84"/>
      <c r="C440" s="84"/>
      <c r="D440" s="135"/>
      <c r="E440" s="17"/>
      <c r="F440" s="84"/>
      <c r="G440" s="18"/>
      <c r="H440" s="18"/>
      <c r="I440" s="76"/>
      <c r="J440" s="76"/>
      <c r="K440" s="76"/>
      <c r="L440" s="76"/>
      <c r="M440" s="40"/>
      <c r="N440" s="40"/>
      <c r="O440" s="40"/>
      <c r="P440" s="40"/>
      <c r="Q440" s="40"/>
      <c r="R440" s="40"/>
      <c r="S440" s="40"/>
      <c r="T440" s="40"/>
      <c r="U440" s="40"/>
    </row>
    <row r="441" spans="1:21" ht="24" customHeight="1" x14ac:dyDescent="0.2">
      <c r="A441" s="84"/>
      <c r="B441" s="84"/>
      <c r="C441" s="84"/>
      <c r="D441" s="135"/>
      <c r="E441" s="17"/>
      <c r="F441" s="84"/>
      <c r="G441" s="18"/>
      <c r="H441" s="18"/>
      <c r="I441" s="76"/>
      <c r="J441" s="76"/>
      <c r="K441" s="76"/>
      <c r="L441" s="76"/>
      <c r="M441" s="40"/>
      <c r="N441" s="40"/>
      <c r="O441" s="40"/>
      <c r="P441" s="40"/>
      <c r="Q441" s="40"/>
      <c r="R441" s="40"/>
      <c r="S441" s="40"/>
      <c r="T441" s="40"/>
      <c r="U441" s="40"/>
    </row>
    <row r="442" spans="1:21" ht="24" customHeight="1" x14ac:dyDescent="0.2">
      <c r="A442" s="943"/>
      <c r="B442" s="943"/>
      <c r="C442" s="943"/>
      <c r="D442" s="943"/>
      <c r="E442" s="943"/>
      <c r="F442" s="84"/>
      <c r="G442" s="18"/>
      <c r="H442" s="18"/>
      <c r="I442" s="76"/>
      <c r="J442" s="76"/>
      <c r="K442" s="76"/>
      <c r="L442" s="76"/>
      <c r="M442" s="40"/>
      <c r="N442" s="40"/>
      <c r="O442" s="40"/>
      <c r="P442" s="40"/>
      <c r="Q442" s="40"/>
      <c r="R442" s="40"/>
      <c r="S442" s="40"/>
      <c r="T442" s="40"/>
      <c r="U442" s="40"/>
    </row>
    <row r="443" spans="1:21" ht="24" customHeight="1" x14ac:dyDescent="0.2">
      <c r="A443" s="84"/>
      <c r="B443" s="84"/>
      <c r="C443" s="84"/>
      <c r="D443" s="135"/>
      <c r="E443" s="17"/>
      <c r="F443" s="84"/>
      <c r="G443" s="18"/>
      <c r="H443" s="18"/>
      <c r="I443" s="76"/>
      <c r="J443" s="76"/>
      <c r="K443" s="76"/>
      <c r="L443" s="76"/>
      <c r="M443" s="40"/>
      <c r="N443" s="40"/>
      <c r="O443" s="40"/>
      <c r="P443" s="40"/>
      <c r="Q443" s="40"/>
      <c r="R443" s="40"/>
      <c r="S443" s="40"/>
      <c r="T443" s="40"/>
      <c r="U443" s="40"/>
    </row>
    <row r="444" spans="1:21" ht="24" customHeight="1" x14ac:dyDescent="0.2">
      <c r="A444" s="84"/>
      <c r="B444" s="84"/>
      <c r="C444" s="84"/>
      <c r="D444" s="135"/>
      <c r="E444" s="17"/>
      <c r="F444" s="84"/>
      <c r="G444" s="18"/>
      <c r="H444" s="18"/>
      <c r="I444" s="76"/>
      <c r="J444" s="76"/>
      <c r="K444" s="76"/>
      <c r="L444" s="76"/>
      <c r="M444" s="40"/>
      <c r="N444" s="40"/>
      <c r="O444" s="40"/>
      <c r="P444" s="40"/>
      <c r="Q444" s="40"/>
      <c r="R444" s="40"/>
      <c r="S444" s="40"/>
      <c r="T444" s="40"/>
      <c r="U444" s="40"/>
    </row>
    <row r="445" spans="1:21" ht="24" customHeight="1" x14ac:dyDescent="0.2">
      <c r="A445" s="84"/>
      <c r="B445" s="84"/>
      <c r="C445" s="84"/>
      <c r="D445" s="135"/>
      <c r="E445" s="17"/>
      <c r="F445" s="84"/>
      <c r="G445" s="18"/>
      <c r="H445" s="18"/>
      <c r="I445" s="76"/>
      <c r="J445" s="76"/>
      <c r="K445" s="76"/>
      <c r="L445" s="76"/>
      <c r="M445" s="40"/>
      <c r="N445" s="40"/>
      <c r="O445" s="40"/>
      <c r="P445" s="40"/>
      <c r="Q445" s="40"/>
      <c r="R445" s="40"/>
      <c r="S445" s="40"/>
      <c r="T445" s="40"/>
      <c r="U445" s="40"/>
    </row>
    <row r="446" spans="1:21" ht="24" customHeight="1" x14ac:dyDescent="0.2">
      <c r="A446" s="943"/>
      <c r="B446" s="943"/>
      <c r="C446" s="943"/>
      <c r="D446" s="943"/>
      <c r="E446" s="943"/>
      <c r="F446" s="84"/>
      <c r="G446" s="18"/>
      <c r="H446" s="18"/>
      <c r="I446" s="76"/>
      <c r="J446" s="76"/>
      <c r="K446" s="76"/>
      <c r="L446" s="76"/>
      <c r="M446" s="40"/>
      <c r="N446" s="40"/>
      <c r="O446" s="40"/>
      <c r="P446" s="40"/>
      <c r="Q446" s="40"/>
      <c r="R446" s="40"/>
      <c r="S446" s="40"/>
      <c r="T446" s="40"/>
      <c r="U446" s="40"/>
    </row>
    <row r="447" spans="1:21" ht="24" customHeight="1" x14ac:dyDescent="0.2">
      <c r="A447" s="84"/>
      <c r="B447" s="84"/>
      <c r="C447" s="84"/>
      <c r="D447" s="135"/>
      <c r="E447" s="17"/>
      <c r="F447" s="84"/>
      <c r="G447" s="18"/>
      <c r="H447" s="18"/>
      <c r="I447" s="76"/>
      <c r="J447" s="76"/>
      <c r="K447" s="76"/>
      <c r="L447" s="76"/>
      <c r="M447" s="40"/>
      <c r="N447" s="40"/>
      <c r="O447" s="40"/>
      <c r="P447" s="40"/>
      <c r="Q447" s="40"/>
      <c r="R447" s="40"/>
      <c r="S447" s="40"/>
      <c r="T447" s="40"/>
      <c r="U447" s="40"/>
    </row>
    <row r="448" spans="1:21" ht="24" customHeight="1" x14ac:dyDescent="0.2">
      <c r="A448" s="84"/>
      <c r="B448" s="84"/>
      <c r="C448" s="84"/>
      <c r="D448" s="135"/>
      <c r="E448" s="17"/>
      <c r="F448" s="84"/>
      <c r="G448" s="18"/>
      <c r="H448" s="18"/>
      <c r="I448" s="76"/>
      <c r="J448" s="76"/>
      <c r="K448" s="76"/>
      <c r="L448" s="76"/>
      <c r="M448" s="40"/>
      <c r="N448" s="40"/>
      <c r="O448" s="40"/>
      <c r="P448" s="40"/>
      <c r="Q448" s="40"/>
      <c r="R448" s="40"/>
      <c r="S448" s="40"/>
      <c r="T448" s="40"/>
      <c r="U448" s="40"/>
    </row>
    <row r="449" spans="1:21" ht="24" customHeight="1" x14ac:dyDescent="0.2">
      <c r="A449" s="84"/>
      <c r="B449" s="84"/>
      <c r="C449" s="84"/>
      <c r="D449" s="135"/>
      <c r="E449" s="17"/>
      <c r="F449" s="84"/>
      <c r="G449" s="18"/>
      <c r="H449" s="18"/>
      <c r="I449" s="76"/>
      <c r="J449" s="76"/>
      <c r="K449" s="76"/>
      <c r="L449" s="76"/>
      <c r="M449" s="40"/>
      <c r="N449" s="40"/>
      <c r="O449" s="40"/>
      <c r="P449" s="40"/>
      <c r="Q449" s="40"/>
      <c r="R449" s="40"/>
      <c r="S449" s="40"/>
      <c r="T449" s="40"/>
      <c r="U449" s="40"/>
    </row>
    <row r="450" spans="1:21" ht="24" customHeight="1" x14ac:dyDescent="0.2">
      <c r="A450" s="943"/>
      <c r="B450" s="943"/>
      <c r="C450" s="943"/>
      <c r="D450" s="943"/>
      <c r="E450" s="943"/>
      <c r="F450" s="84"/>
      <c r="G450" s="18"/>
      <c r="H450" s="18"/>
      <c r="I450" s="76"/>
      <c r="J450" s="76"/>
      <c r="K450" s="76"/>
      <c r="L450" s="76"/>
      <c r="M450" s="40"/>
      <c r="N450" s="40"/>
      <c r="O450" s="40"/>
      <c r="P450" s="40"/>
      <c r="Q450" s="40"/>
      <c r="R450" s="40"/>
      <c r="S450" s="40"/>
      <c r="T450" s="40"/>
      <c r="U450" s="40"/>
    </row>
    <row r="451" spans="1:21" ht="24" customHeight="1" x14ac:dyDescent="0.2">
      <c r="A451" s="84"/>
      <c r="B451" s="84"/>
      <c r="C451" s="84"/>
      <c r="D451" s="135"/>
      <c r="E451" s="17"/>
      <c r="F451" s="84"/>
      <c r="G451" s="18"/>
      <c r="H451" s="18"/>
      <c r="I451" s="76"/>
      <c r="J451" s="76"/>
      <c r="K451" s="76"/>
      <c r="L451" s="76"/>
      <c r="M451" s="40"/>
      <c r="N451" s="40"/>
      <c r="O451" s="40"/>
      <c r="P451" s="40"/>
      <c r="Q451" s="40"/>
      <c r="R451" s="40"/>
      <c r="S451" s="40"/>
      <c r="T451" s="40"/>
      <c r="U451" s="40"/>
    </row>
    <row r="452" spans="1:21" ht="24" customHeight="1" x14ac:dyDescent="0.2">
      <c r="A452" s="84"/>
      <c r="B452" s="84"/>
      <c r="C452" s="84"/>
      <c r="D452" s="135"/>
      <c r="E452" s="17"/>
      <c r="F452" s="84"/>
      <c r="G452" s="18"/>
      <c r="H452" s="18"/>
      <c r="I452" s="76"/>
      <c r="J452" s="76"/>
      <c r="K452" s="76"/>
      <c r="L452" s="76"/>
      <c r="M452" s="40"/>
      <c r="N452" s="40"/>
      <c r="O452" s="40"/>
      <c r="P452" s="40"/>
      <c r="Q452" s="40"/>
      <c r="R452" s="40"/>
      <c r="S452" s="40"/>
      <c r="T452" s="40"/>
      <c r="U452" s="40"/>
    </row>
    <row r="453" spans="1:21" ht="24" customHeight="1" x14ac:dyDescent="0.2">
      <c r="A453" s="84"/>
      <c r="B453" s="84"/>
      <c r="C453" s="84"/>
      <c r="D453" s="135"/>
      <c r="E453" s="17"/>
      <c r="F453" s="84"/>
      <c r="G453" s="18"/>
      <c r="H453" s="18"/>
      <c r="I453" s="76"/>
      <c r="J453" s="76"/>
      <c r="K453" s="76"/>
      <c r="L453" s="76"/>
      <c r="M453" s="40"/>
      <c r="N453" s="40"/>
      <c r="O453" s="40"/>
      <c r="P453" s="40"/>
      <c r="Q453" s="40"/>
      <c r="R453" s="40"/>
      <c r="S453" s="40"/>
      <c r="T453" s="40"/>
      <c r="U453" s="40"/>
    </row>
    <row r="454" spans="1:21" ht="24" customHeight="1" x14ac:dyDescent="0.2">
      <c r="A454" s="943"/>
      <c r="B454" s="943"/>
      <c r="C454" s="943"/>
      <c r="D454" s="943"/>
      <c r="E454" s="943"/>
      <c r="F454" s="84"/>
      <c r="G454" s="18"/>
      <c r="H454" s="18"/>
      <c r="I454" s="76"/>
      <c r="J454" s="76"/>
      <c r="K454" s="76"/>
      <c r="L454" s="76"/>
      <c r="M454" s="40"/>
      <c r="N454" s="40"/>
      <c r="O454" s="40"/>
      <c r="P454" s="40"/>
      <c r="Q454" s="40"/>
      <c r="R454" s="40"/>
      <c r="S454" s="40"/>
      <c r="T454" s="40"/>
      <c r="U454" s="40"/>
    </row>
    <row r="455" spans="1:21" ht="24" customHeight="1" x14ac:dyDescent="0.2">
      <c r="A455" s="84"/>
      <c r="B455" s="84"/>
      <c r="C455" s="84"/>
      <c r="D455" s="135"/>
      <c r="E455" s="17"/>
      <c r="F455" s="84"/>
      <c r="G455" s="18"/>
      <c r="H455" s="18"/>
      <c r="I455" s="76"/>
      <c r="J455" s="76"/>
      <c r="K455" s="76"/>
      <c r="L455" s="76"/>
      <c r="M455" s="40"/>
      <c r="N455" s="40"/>
      <c r="O455" s="40"/>
      <c r="P455" s="40"/>
      <c r="Q455" s="40"/>
      <c r="R455" s="40"/>
      <c r="S455" s="40"/>
      <c r="T455" s="40"/>
      <c r="U455" s="40"/>
    </row>
    <row r="456" spans="1:21" ht="24" customHeight="1" x14ac:dyDescent="0.2">
      <c r="A456" s="84"/>
      <c r="B456" s="84"/>
      <c r="C456" s="84"/>
      <c r="D456" s="135"/>
      <c r="E456" s="17"/>
      <c r="F456" s="84"/>
      <c r="G456" s="18"/>
      <c r="H456" s="18"/>
      <c r="I456" s="76"/>
      <c r="J456" s="76"/>
      <c r="K456" s="76"/>
      <c r="L456" s="76"/>
      <c r="M456" s="40"/>
      <c r="N456" s="40"/>
      <c r="O456" s="40"/>
      <c r="P456" s="40"/>
      <c r="Q456" s="40"/>
      <c r="R456" s="40"/>
      <c r="S456" s="40"/>
      <c r="T456" s="40"/>
      <c r="U456" s="40"/>
    </row>
    <row r="457" spans="1:21" ht="24" customHeight="1" x14ac:dyDescent="0.2">
      <c r="A457" s="943"/>
      <c r="B457" s="943"/>
      <c r="C457" s="943"/>
      <c r="D457" s="943"/>
      <c r="E457" s="943"/>
      <c r="F457" s="84"/>
      <c r="G457" s="18"/>
      <c r="H457" s="18"/>
      <c r="I457" s="76"/>
      <c r="J457" s="76"/>
      <c r="K457" s="76"/>
      <c r="L457" s="76"/>
      <c r="M457" s="40"/>
      <c r="N457" s="40"/>
      <c r="O457" s="40"/>
      <c r="P457" s="40"/>
      <c r="Q457" s="40"/>
      <c r="R457" s="40"/>
      <c r="S457" s="40"/>
      <c r="T457" s="40"/>
      <c r="U457" s="40"/>
    </row>
    <row r="458" spans="1:21" ht="24" customHeight="1" x14ac:dyDescent="0.2">
      <c r="A458" s="84"/>
      <c r="B458" s="84"/>
      <c r="C458" s="84"/>
      <c r="D458" s="135"/>
      <c r="E458" s="17"/>
      <c r="F458" s="84"/>
      <c r="G458" s="18"/>
      <c r="H458" s="18"/>
      <c r="I458" s="76"/>
      <c r="J458" s="76"/>
      <c r="K458" s="76"/>
      <c r="L458" s="76"/>
      <c r="M458" s="40"/>
      <c r="N458" s="40"/>
      <c r="O458" s="40"/>
      <c r="P458" s="40"/>
      <c r="Q458" s="40"/>
      <c r="R458" s="40"/>
      <c r="S458" s="40"/>
      <c r="T458" s="40"/>
      <c r="U458" s="40"/>
    </row>
    <row r="459" spans="1:21" ht="24" customHeight="1" x14ac:dyDescent="0.2">
      <c r="A459" s="84"/>
      <c r="B459" s="84"/>
      <c r="C459" s="84"/>
      <c r="D459" s="135"/>
      <c r="E459" s="17"/>
      <c r="F459" s="84"/>
      <c r="G459" s="18"/>
      <c r="H459" s="18"/>
      <c r="I459" s="76"/>
      <c r="J459" s="76"/>
      <c r="K459" s="76"/>
      <c r="L459" s="76"/>
      <c r="M459" s="40"/>
      <c r="N459" s="40"/>
      <c r="O459" s="40"/>
      <c r="P459" s="40"/>
      <c r="Q459" s="40"/>
      <c r="R459" s="40"/>
      <c r="S459" s="40"/>
      <c r="T459" s="40"/>
      <c r="U459" s="40"/>
    </row>
    <row r="460" spans="1:21" ht="24" customHeight="1" x14ac:dyDescent="0.2">
      <c r="A460" s="943"/>
      <c r="B460" s="943"/>
      <c r="C460" s="943"/>
      <c r="D460" s="943"/>
      <c r="E460" s="943"/>
      <c r="F460" s="84"/>
      <c r="G460" s="18"/>
      <c r="H460" s="18"/>
      <c r="I460" s="76"/>
      <c r="J460" s="76"/>
      <c r="K460" s="76"/>
      <c r="L460" s="76"/>
      <c r="M460" s="40"/>
      <c r="N460" s="40"/>
      <c r="O460" s="40"/>
      <c r="P460" s="40"/>
      <c r="Q460" s="40"/>
      <c r="R460" s="40"/>
      <c r="S460" s="40"/>
      <c r="T460" s="40"/>
      <c r="U460" s="40"/>
    </row>
    <row r="461" spans="1:21" ht="24" customHeight="1" x14ac:dyDescent="0.2">
      <c r="A461" s="84"/>
      <c r="B461" s="84"/>
      <c r="C461" s="84"/>
      <c r="D461" s="135"/>
      <c r="E461" s="17"/>
      <c r="F461" s="84"/>
      <c r="G461" s="18"/>
      <c r="H461" s="18"/>
      <c r="I461" s="76"/>
      <c r="J461" s="76"/>
      <c r="K461" s="76"/>
      <c r="L461" s="76"/>
      <c r="M461" s="40"/>
      <c r="N461" s="40"/>
      <c r="O461" s="40"/>
      <c r="P461" s="40"/>
      <c r="Q461" s="40"/>
      <c r="R461" s="40"/>
      <c r="S461" s="40"/>
      <c r="T461" s="40"/>
      <c r="U461" s="40"/>
    </row>
    <row r="462" spans="1:21" ht="24" customHeight="1" x14ac:dyDescent="0.2">
      <c r="A462" s="84"/>
      <c r="B462" s="84"/>
      <c r="C462" s="84"/>
      <c r="D462" s="135"/>
      <c r="E462" s="17"/>
      <c r="F462" s="84"/>
      <c r="G462" s="18"/>
      <c r="H462" s="18"/>
      <c r="I462" s="76"/>
      <c r="J462" s="76"/>
      <c r="K462" s="76"/>
      <c r="L462" s="76"/>
      <c r="M462" s="40"/>
      <c r="N462" s="40"/>
      <c r="O462" s="40"/>
      <c r="P462" s="40"/>
      <c r="Q462" s="40"/>
      <c r="R462" s="40"/>
      <c r="S462" s="40"/>
      <c r="T462" s="40"/>
      <c r="U462" s="40"/>
    </row>
    <row r="463" spans="1:21" ht="24" customHeight="1" x14ac:dyDescent="0.2">
      <c r="A463" s="943"/>
      <c r="B463" s="943"/>
      <c r="C463" s="943"/>
      <c r="D463" s="943"/>
      <c r="E463" s="943"/>
      <c r="F463" s="84"/>
      <c r="G463" s="18"/>
      <c r="H463" s="18"/>
      <c r="I463" s="76"/>
      <c r="J463" s="76"/>
      <c r="K463" s="76"/>
      <c r="L463" s="76"/>
      <c r="M463" s="40"/>
      <c r="N463" s="40"/>
      <c r="O463" s="40"/>
      <c r="P463" s="40"/>
      <c r="Q463" s="40"/>
      <c r="R463" s="40"/>
      <c r="S463" s="40"/>
      <c r="T463" s="40"/>
      <c r="U463" s="40"/>
    </row>
    <row r="464" spans="1:21" ht="24" customHeight="1" x14ac:dyDescent="0.2">
      <c r="A464" s="84"/>
      <c r="B464" s="84"/>
      <c r="C464" s="84"/>
      <c r="D464" s="135"/>
      <c r="E464" s="17"/>
      <c r="F464" s="84"/>
      <c r="G464" s="18"/>
      <c r="H464" s="18"/>
      <c r="I464" s="76"/>
      <c r="J464" s="76"/>
      <c r="K464" s="76"/>
      <c r="L464" s="76"/>
      <c r="M464" s="40"/>
      <c r="N464" s="40"/>
      <c r="O464" s="40"/>
      <c r="P464" s="40"/>
      <c r="Q464" s="40"/>
      <c r="R464" s="40"/>
      <c r="S464" s="40"/>
      <c r="T464" s="40"/>
      <c r="U464" s="40"/>
    </row>
    <row r="465" spans="1:21" ht="24" customHeight="1" x14ac:dyDescent="0.2">
      <c r="A465" s="84"/>
      <c r="B465" s="84"/>
      <c r="C465" s="84"/>
      <c r="D465" s="135"/>
      <c r="E465" s="17"/>
      <c r="F465" s="84"/>
      <c r="G465" s="18"/>
      <c r="H465" s="18"/>
      <c r="I465" s="76"/>
      <c r="J465" s="76"/>
      <c r="K465" s="76"/>
      <c r="L465" s="76"/>
      <c r="M465" s="40"/>
      <c r="N465" s="40"/>
      <c r="O465" s="40"/>
      <c r="P465" s="40"/>
      <c r="Q465" s="40"/>
      <c r="R465" s="40"/>
      <c r="S465" s="40"/>
      <c r="T465" s="40"/>
      <c r="U465" s="40"/>
    </row>
    <row r="466" spans="1:21" ht="24" customHeight="1" x14ac:dyDescent="0.2">
      <c r="A466" s="84"/>
      <c r="B466" s="84"/>
      <c r="C466" s="84"/>
      <c r="D466" s="135"/>
      <c r="E466" s="17"/>
      <c r="F466" s="84"/>
      <c r="G466" s="18"/>
      <c r="H466" s="18"/>
      <c r="I466" s="76"/>
      <c r="J466" s="76"/>
      <c r="K466" s="76"/>
      <c r="L466" s="76"/>
      <c r="M466" s="40"/>
      <c r="N466" s="40"/>
      <c r="O466" s="40"/>
      <c r="P466" s="40"/>
      <c r="Q466" s="40"/>
      <c r="R466" s="40"/>
      <c r="S466" s="40"/>
      <c r="T466" s="40"/>
      <c r="U466" s="40"/>
    </row>
    <row r="467" spans="1:21" ht="24" customHeight="1" x14ac:dyDescent="0.2">
      <c r="A467" s="943"/>
      <c r="B467" s="943"/>
      <c r="C467" s="943"/>
      <c r="D467" s="943"/>
      <c r="E467" s="943"/>
      <c r="F467" s="84"/>
      <c r="G467" s="18"/>
      <c r="H467" s="18"/>
      <c r="I467" s="76"/>
      <c r="J467" s="76"/>
      <c r="K467" s="76"/>
      <c r="L467" s="76"/>
      <c r="M467" s="40"/>
      <c r="N467" s="40"/>
      <c r="O467" s="40"/>
      <c r="P467" s="40"/>
      <c r="Q467" s="40"/>
      <c r="R467" s="40"/>
      <c r="S467" s="40"/>
      <c r="T467" s="40"/>
      <c r="U467" s="40"/>
    </row>
    <row r="468" spans="1:21" ht="24" customHeight="1" x14ac:dyDescent="0.2">
      <c r="A468" s="84"/>
      <c r="B468" s="84"/>
      <c r="C468" s="84"/>
      <c r="D468" s="135"/>
      <c r="E468" s="17"/>
      <c r="F468" s="84"/>
      <c r="G468" s="18"/>
      <c r="H468" s="18"/>
      <c r="I468" s="76"/>
      <c r="J468" s="76"/>
      <c r="K468" s="76"/>
      <c r="L468" s="76"/>
      <c r="M468" s="40"/>
      <c r="N468" s="40"/>
      <c r="O468" s="40"/>
      <c r="P468" s="40"/>
      <c r="Q468" s="40"/>
      <c r="R468" s="40"/>
      <c r="S468" s="40"/>
      <c r="T468" s="40"/>
      <c r="U468" s="40"/>
    </row>
    <row r="469" spans="1:21" ht="24" customHeight="1" x14ac:dyDescent="0.2">
      <c r="A469" s="84"/>
      <c r="B469" s="84"/>
      <c r="C469" s="84"/>
      <c r="D469" s="135"/>
      <c r="E469" s="17"/>
      <c r="F469" s="84"/>
      <c r="G469" s="18"/>
      <c r="H469" s="18"/>
      <c r="I469" s="76"/>
      <c r="J469" s="76"/>
      <c r="K469" s="76"/>
      <c r="L469" s="76"/>
      <c r="M469" s="40"/>
      <c r="N469" s="40"/>
      <c r="O469" s="40"/>
      <c r="P469" s="40"/>
      <c r="Q469" s="40"/>
      <c r="R469" s="40"/>
      <c r="S469" s="40"/>
      <c r="T469" s="40"/>
      <c r="U469" s="40"/>
    </row>
    <row r="470" spans="1:21" ht="24" customHeight="1" x14ac:dyDescent="0.2">
      <c r="A470" s="84"/>
      <c r="B470" s="84"/>
      <c r="C470" s="84"/>
      <c r="D470" s="135"/>
      <c r="E470" s="17"/>
      <c r="F470" s="84"/>
      <c r="G470" s="18"/>
      <c r="H470" s="18"/>
      <c r="I470" s="76"/>
      <c r="J470" s="76"/>
      <c r="K470" s="76"/>
      <c r="L470" s="76"/>
      <c r="M470" s="40"/>
      <c r="N470" s="40"/>
      <c r="O470" s="40"/>
      <c r="P470" s="40"/>
      <c r="Q470" s="40"/>
      <c r="R470" s="40"/>
      <c r="S470" s="40"/>
      <c r="T470" s="40"/>
      <c r="U470" s="40"/>
    </row>
    <row r="471" spans="1:21" ht="24" customHeight="1" x14ac:dyDescent="0.2">
      <c r="A471" s="943"/>
      <c r="B471" s="943"/>
      <c r="C471" s="943"/>
      <c r="D471" s="943"/>
      <c r="E471" s="943"/>
      <c r="F471" s="84"/>
      <c r="G471" s="18"/>
      <c r="H471" s="18"/>
      <c r="I471" s="76"/>
      <c r="J471" s="76"/>
      <c r="K471" s="76"/>
      <c r="L471" s="76"/>
      <c r="M471" s="40"/>
      <c r="N471" s="40"/>
      <c r="O471" s="40"/>
      <c r="P471" s="40"/>
      <c r="Q471" s="40"/>
      <c r="R471" s="40"/>
      <c r="S471" s="40"/>
      <c r="T471" s="40"/>
      <c r="U471" s="40"/>
    </row>
    <row r="472" spans="1:21" ht="24" customHeight="1" x14ac:dyDescent="0.2">
      <c r="A472" s="84"/>
      <c r="B472" s="84"/>
      <c r="C472" s="84"/>
      <c r="D472" s="135"/>
      <c r="E472" s="17"/>
      <c r="F472" s="84"/>
      <c r="G472" s="18"/>
      <c r="H472" s="18"/>
      <c r="I472" s="76"/>
      <c r="J472" s="76"/>
      <c r="K472" s="76"/>
      <c r="L472" s="76"/>
      <c r="M472" s="40"/>
      <c r="N472" s="40"/>
      <c r="O472" s="40"/>
      <c r="P472" s="40"/>
      <c r="Q472" s="40"/>
      <c r="R472" s="40"/>
      <c r="S472" s="40"/>
      <c r="T472" s="40"/>
      <c r="U472" s="40"/>
    </row>
    <row r="473" spans="1:21" ht="24" customHeight="1" x14ac:dyDescent="0.2">
      <c r="A473" s="84"/>
      <c r="B473" s="84"/>
      <c r="C473" s="84"/>
      <c r="D473" s="135"/>
      <c r="E473" s="17"/>
      <c r="F473" s="84"/>
      <c r="G473" s="18"/>
      <c r="H473" s="18"/>
      <c r="I473" s="76"/>
      <c r="J473" s="76"/>
      <c r="K473" s="76"/>
      <c r="L473" s="76"/>
      <c r="M473" s="40"/>
      <c r="N473" s="40"/>
      <c r="O473" s="40"/>
      <c r="P473" s="40"/>
      <c r="Q473" s="40"/>
      <c r="R473" s="40"/>
      <c r="S473" s="40"/>
      <c r="T473" s="40"/>
      <c r="U473" s="40"/>
    </row>
    <row r="474" spans="1:21" ht="24" customHeight="1" x14ac:dyDescent="0.2">
      <c r="A474" s="84"/>
      <c r="B474" s="84"/>
      <c r="C474" s="84"/>
      <c r="D474" s="135"/>
      <c r="E474" s="17"/>
      <c r="F474" s="84"/>
      <c r="G474" s="18"/>
      <c r="H474" s="18"/>
      <c r="I474" s="76"/>
      <c r="J474" s="76"/>
      <c r="K474" s="76"/>
      <c r="L474" s="76"/>
      <c r="M474" s="40"/>
      <c r="N474" s="40"/>
      <c r="O474" s="40"/>
      <c r="P474" s="40"/>
      <c r="Q474" s="40"/>
      <c r="R474" s="40"/>
      <c r="S474" s="40"/>
      <c r="T474" s="40"/>
      <c r="U474" s="40"/>
    </row>
    <row r="475" spans="1:21" ht="24" customHeight="1" x14ac:dyDescent="0.2">
      <c r="A475" s="943"/>
      <c r="B475" s="943"/>
      <c r="C475" s="943"/>
      <c r="D475" s="943"/>
      <c r="E475" s="943"/>
      <c r="F475" s="84"/>
      <c r="G475" s="18"/>
      <c r="H475" s="18"/>
      <c r="I475" s="76"/>
      <c r="J475" s="76"/>
      <c r="K475" s="76"/>
      <c r="L475" s="76"/>
      <c r="M475" s="40"/>
      <c r="N475" s="40"/>
      <c r="O475" s="40"/>
      <c r="P475" s="40"/>
      <c r="Q475" s="40"/>
      <c r="R475" s="40"/>
      <c r="S475" s="40"/>
      <c r="T475" s="40"/>
      <c r="U475" s="40"/>
    </row>
    <row r="476" spans="1:21" ht="24" customHeight="1" x14ac:dyDescent="0.2">
      <c r="A476" s="84"/>
      <c r="B476" s="84"/>
      <c r="C476" s="84"/>
      <c r="D476" s="135"/>
      <c r="E476" s="17"/>
      <c r="F476" s="84"/>
      <c r="G476" s="18"/>
      <c r="H476" s="18"/>
      <c r="I476" s="76"/>
      <c r="J476" s="76"/>
      <c r="K476" s="76"/>
      <c r="L476" s="76"/>
      <c r="M476" s="40"/>
      <c r="N476" s="40"/>
      <c r="O476" s="40"/>
      <c r="P476" s="40"/>
      <c r="Q476" s="40"/>
      <c r="R476" s="40"/>
      <c r="S476" s="40"/>
      <c r="T476" s="40"/>
      <c r="U476" s="40"/>
    </row>
    <row r="477" spans="1:21" ht="24" customHeight="1" x14ac:dyDescent="0.2">
      <c r="A477" s="84"/>
      <c r="B477" s="84"/>
      <c r="C477" s="84"/>
      <c r="D477" s="135"/>
      <c r="E477" s="17"/>
      <c r="F477" s="84"/>
      <c r="G477" s="18"/>
      <c r="H477" s="18"/>
      <c r="I477" s="76"/>
      <c r="J477" s="76"/>
      <c r="K477" s="76"/>
      <c r="L477" s="76"/>
      <c r="M477" s="40"/>
      <c r="N477" s="40"/>
      <c r="O477" s="40"/>
      <c r="P477" s="40"/>
      <c r="Q477" s="40"/>
      <c r="R477" s="40"/>
      <c r="S477" s="40"/>
      <c r="T477" s="40"/>
      <c r="U477" s="40"/>
    </row>
    <row r="478" spans="1:21" ht="24" customHeight="1" x14ac:dyDescent="0.2">
      <c r="A478" s="84"/>
      <c r="B478" s="84"/>
      <c r="C478" s="84"/>
      <c r="D478" s="135"/>
      <c r="E478" s="17"/>
      <c r="F478" s="84"/>
      <c r="G478" s="18"/>
      <c r="H478" s="18"/>
      <c r="I478" s="76"/>
      <c r="J478" s="76"/>
      <c r="K478" s="76"/>
      <c r="L478" s="76"/>
      <c r="M478" s="40"/>
      <c r="N478" s="40"/>
      <c r="O478" s="40"/>
      <c r="P478" s="40"/>
      <c r="Q478" s="40"/>
      <c r="R478" s="40"/>
      <c r="S478" s="40"/>
      <c r="T478" s="40"/>
      <c r="U478" s="40"/>
    </row>
    <row r="479" spans="1:21" ht="24" customHeight="1" x14ac:dyDescent="0.2">
      <c r="A479" s="943"/>
      <c r="B479" s="943"/>
      <c r="C479" s="943"/>
      <c r="D479" s="943"/>
      <c r="E479" s="943"/>
      <c r="F479" s="84"/>
      <c r="G479" s="18"/>
      <c r="H479" s="18"/>
      <c r="I479" s="76"/>
      <c r="J479" s="76"/>
      <c r="K479" s="76"/>
      <c r="L479" s="76"/>
      <c r="M479" s="40"/>
      <c r="N479" s="40"/>
      <c r="O479" s="40"/>
      <c r="P479" s="40"/>
      <c r="Q479" s="40"/>
      <c r="R479" s="40"/>
      <c r="S479" s="40"/>
      <c r="T479" s="40"/>
      <c r="U479" s="40"/>
    </row>
    <row r="480" spans="1:21" ht="24" customHeight="1" x14ac:dyDescent="0.2">
      <c r="A480" s="84"/>
      <c r="B480" s="84"/>
      <c r="C480" s="84"/>
      <c r="D480" s="135"/>
      <c r="E480" s="17"/>
      <c r="F480" s="84"/>
      <c r="G480" s="18"/>
      <c r="H480" s="18"/>
      <c r="I480" s="76"/>
      <c r="J480" s="76"/>
      <c r="K480" s="76"/>
      <c r="L480" s="76"/>
      <c r="M480" s="40"/>
      <c r="N480" s="40"/>
      <c r="O480" s="40"/>
      <c r="P480" s="40"/>
      <c r="Q480" s="40"/>
      <c r="R480" s="40"/>
      <c r="S480" s="40"/>
      <c r="T480" s="40"/>
      <c r="U480" s="40"/>
    </row>
    <row r="481" spans="1:21" ht="24" customHeight="1" x14ac:dyDescent="0.2">
      <c r="A481" s="84"/>
      <c r="B481" s="84"/>
      <c r="C481" s="84"/>
      <c r="D481" s="135"/>
      <c r="E481" s="17"/>
      <c r="F481" s="84"/>
      <c r="G481" s="18"/>
      <c r="H481" s="18"/>
      <c r="I481" s="76"/>
      <c r="J481" s="76"/>
      <c r="K481" s="76"/>
      <c r="L481" s="76"/>
      <c r="M481" s="40"/>
      <c r="N481" s="40"/>
      <c r="O481" s="40"/>
      <c r="P481" s="40"/>
      <c r="Q481" s="40"/>
      <c r="R481" s="40"/>
      <c r="S481" s="40"/>
      <c r="T481" s="40"/>
      <c r="U481" s="40"/>
    </row>
    <row r="482" spans="1:21" ht="24" customHeight="1" x14ac:dyDescent="0.2">
      <c r="A482" s="84"/>
      <c r="B482" s="84"/>
      <c r="C482" s="84"/>
      <c r="D482" s="135"/>
      <c r="E482" s="17"/>
      <c r="F482" s="84"/>
      <c r="G482" s="18"/>
      <c r="H482" s="18"/>
      <c r="I482" s="76"/>
      <c r="J482" s="76"/>
      <c r="K482" s="76"/>
      <c r="L482" s="76"/>
      <c r="M482" s="40"/>
      <c r="N482" s="40"/>
      <c r="O482" s="40"/>
      <c r="P482" s="40"/>
      <c r="Q482" s="40"/>
      <c r="R482" s="40"/>
      <c r="S482" s="40"/>
      <c r="T482" s="40"/>
      <c r="U482" s="40"/>
    </row>
    <row r="483" spans="1:21" ht="24" customHeight="1" x14ac:dyDescent="0.2">
      <c r="A483" s="84"/>
      <c r="B483" s="84"/>
      <c r="C483" s="84"/>
      <c r="D483" s="135"/>
      <c r="E483" s="17"/>
      <c r="F483" s="84"/>
      <c r="G483" s="18"/>
      <c r="H483" s="18"/>
      <c r="I483" s="76"/>
      <c r="J483" s="76"/>
      <c r="K483" s="76"/>
      <c r="L483" s="76"/>
      <c r="M483" s="40"/>
      <c r="N483" s="40"/>
      <c r="O483" s="40"/>
      <c r="P483" s="40"/>
      <c r="Q483" s="40"/>
      <c r="R483" s="40"/>
      <c r="S483" s="40"/>
      <c r="T483" s="40"/>
      <c r="U483" s="40"/>
    </row>
    <row r="484" spans="1:21" ht="24" customHeight="1" x14ac:dyDescent="0.2">
      <c r="A484" s="943"/>
      <c r="B484" s="943"/>
      <c r="C484" s="943"/>
      <c r="D484" s="943"/>
      <c r="E484" s="943"/>
      <c r="F484" s="84"/>
      <c r="G484" s="18"/>
      <c r="H484" s="18"/>
      <c r="I484" s="76"/>
      <c r="J484" s="76"/>
      <c r="K484" s="76"/>
      <c r="L484" s="76"/>
      <c r="M484" s="40"/>
      <c r="N484" s="40"/>
      <c r="O484" s="40"/>
      <c r="P484" s="40"/>
      <c r="Q484" s="40"/>
      <c r="R484" s="40"/>
      <c r="S484" s="40"/>
      <c r="T484" s="40"/>
      <c r="U484" s="40"/>
    </row>
    <row r="485" spans="1:21" ht="24" customHeight="1" x14ac:dyDescent="0.2">
      <c r="A485" s="84"/>
      <c r="B485" s="84"/>
      <c r="C485" s="84"/>
      <c r="D485" s="135"/>
      <c r="E485" s="17"/>
      <c r="F485" s="84"/>
      <c r="G485" s="18"/>
      <c r="H485" s="18"/>
      <c r="I485" s="76"/>
      <c r="J485" s="76"/>
      <c r="K485" s="76"/>
      <c r="L485" s="76"/>
      <c r="M485" s="40"/>
      <c r="N485" s="40"/>
      <c r="O485" s="40"/>
      <c r="P485" s="40"/>
      <c r="Q485" s="40"/>
      <c r="R485" s="40"/>
      <c r="S485" s="40"/>
      <c r="T485" s="40"/>
      <c r="U485" s="40"/>
    </row>
    <row r="486" spans="1:21" ht="24" customHeight="1" x14ac:dyDescent="0.2">
      <c r="A486" s="84"/>
      <c r="B486" s="84"/>
      <c r="C486" s="84"/>
      <c r="D486" s="135"/>
      <c r="E486" s="17"/>
      <c r="F486" s="84"/>
      <c r="G486" s="18"/>
      <c r="H486" s="18"/>
      <c r="I486" s="76"/>
      <c r="J486" s="76"/>
      <c r="K486" s="76"/>
      <c r="L486" s="76"/>
      <c r="M486" s="40"/>
      <c r="N486" s="40"/>
      <c r="O486" s="40"/>
      <c r="P486" s="40"/>
      <c r="Q486" s="40"/>
      <c r="R486" s="40"/>
      <c r="S486" s="40"/>
      <c r="T486" s="40"/>
      <c r="U486" s="40"/>
    </row>
    <row r="487" spans="1:21" ht="24" customHeight="1" x14ac:dyDescent="0.2">
      <c r="A487" s="943"/>
      <c r="B487" s="943"/>
      <c r="C487" s="943"/>
      <c r="D487" s="943"/>
      <c r="E487" s="943"/>
      <c r="F487" s="84"/>
      <c r="G487" s="18"/>
      <c r="H487" s="18"/>
      <c r="I487" s="76"/>
      <c r="J487" s="76"/>
      <c r="K487" s="76"/>
      <c r="L487" s="76"/>
      <c r="M487" s="40"/>
      <c r="N487" s="40"/>
      <c r="O487" s="40"/>
      <c r="P487" s="40"/>
      <c r="Q487" s="40"/>
      <c r="R487" s="40"/>
      <c r="S487" s="40"/>
      <c r="T487" s="40"/>
      <c r="U487" s="40"/>
    </row>
    <row r="488" spans="1:21" ht="24" customHeight="1" x14ac:dyDescent="0.2">
      <c r="A488" s="84"/>
      <c r="B488" s="84"/>
      <c r="C488" s="84"/>
      <c r="D488" s="135"/>
      <c r="E488" s="17"/>
      <c r="F488" s="84"/>
      <c r="G488" s="18"/>
      <c r="H488" s="18"/>
      <c r="I488" s="76"/>
      <c r="J488" s="76"/>
      <c r="K488" s="76"/>
      <c r="L488" s="76"/>
      <c r="M488" s="40"/>
      <c r="N488" s="40"/>
      <c r="O488" s="40"/>
      <c r="P488" s="40"/>
      <c r="Q488" s="40"/>
      <c r="R488" s="40"/>
      <c r="S488" s="40"/>
      <c r="T488" s="40"/>
      <c r="U488" s="40"/>
    </row>
    <row r="489" spans="1:21" ht="24" customHeight="1" x14ac:dyDescent="0.2">
      <c r="A489" s="84"/>
      <c r="B489" s="84"/>
      <c r="C489" s="84"/>
      <c r="D489" s="135"/>
      <c r="E489" s="17"/>
      <c r="F489" s="84"/>
      <c r="G489" s="18"/>
      <c r="H489" s="18"/>
      <c r="I489" s="76"/>
      <c r="J489" s="76"/>
      <c r="K489" s="76"/>
      <c r="L489" s="76"/>
      <c r="M489" s="40"/>
      <c r="N489" s="40"/>
      <c r="O489" s="40"/>
      <c r="P489" s="40"/>
      <c r="Q489" s="40"/>
      <c r="R489" s="40"/>
      <c r="S489" s="40"/>
      <c r="T489" s="40"/>
      <c r="U489" s="40"/>
    </row>
    <row r="490" spans="1:21" ht="24" customHeight="1" x14ac:dyDescent="0.2">
      <c r="A490" s="84"/>
      <c r="B490" s="84"/>
      <c r="C490" s="84"/>
      <c r="D490" s="135"/>
      <c r="E490" s="17"/>
      <c r="F490" s="84"/>
      <c r="G490" s="18"/>
      <c r="H490" s="18"/>
      <c r="I490" s="76"/>
      <c r="J490" s="76"/>
      <c r="K490" s="76"/>
      <c r="L490" s="76"/>
      <c r="M490" s="40"/>
      <c r="N490" s="40"/>
      <c r="O490" s="40"/>
      <c r="P490" s="40"/>
      <c r="Q490" s="40"/>
      <c r="R490" s="40"/>
      <c r="S490" s="40"/>
      <c r="T490" s="40"/>
      <c r="U490" s="40"/>
    </row>
    <row r="491" spans="1:21" ht="24" customHeight="1" x14ac:dyDescent="0.2">
      <c r="A491" s="943"/>
      <c r="B491" s="943"/>
      <c r="C491" s="943"/>
      <c r="D491" s="943"/>
      <c r="E491" s="943"/>
      <c r="F491" s="84"/>
      <c r="G491" s="18"/>
      <c r="H491" s="18"/>
      <c r="I491" s="76"/>
      <c r="J491" s="76"/>
      <c r="K491" s="76"/>
      <c r="L491" s="76"/>
      <c r="M491" s="40"/>
      <c r="N491" s="40"/>
      <c r="O491" s="40"/>
      <c r="P491" s="40"/>
      <c r="Q491" s="40"/>
      <c r="R491" s="40"/>
      <c r="S491" s="40"/>
      <c r="T491" s="40"/>
      <c r="U491" s="40"/>
    </row>
    <row r="492" spans="1:21" ht="24" customHeight="1" x14ac:dyDescent="0.2">
      <c r="A492" s="84"/>
      <c r="B492" s="84"/>
      <c r="C492" s="84"/>
      <c r="D492" s="135"/>
      <c r="E492" s="17"/>
      <c r="F492" s="84"/>
      <c r="G492" s="18"/>
      <c r="H492" s="18"/>
      <c r="I492" s="76"/>
      <c r="J492" s="76"/>
      <c r="K492" s="76"/>
      <c r="L492" s="76"/>
      <c r="M492" s="40"/>
      <c r="N492" s="40"/>
      <c r="O492" s="40"/>
      <c r="P492" s="40"/>
      <c r="Q492" s="40"/>
      <c r="R492" s="40"/>
      <c r="S492" s="40"/>
      <c r="T492" s="40"/>
      <c r="U492" s="40"/>
    </row>
    <row r="493" spans="1:21" ht="24" customHeight="1" x14ac:dyDescent="0.2">
      <c r="A493" s="84"/>
      <c r="B493" s="84"/>
      <c r="C493" s="84"/>
      <c r="D493" s="135"/>
      <c r="E493" s="17"/>
      <c r="F493" s="84"/>
      <c r="G493" s="18"/>
      <c r="H493" s="18"/>
      <c r="I493" s="76"/>
      <c r="J493" s="76"/>
      <c r="K493" s="76"/>
      <c r="L493" s="76"/>
      <c r="M493" s="40"/>
      <c r="N493" s="40"/>
      <c r="O493" s="40"/>
      <c r="P493" s="40"/>
      <c r="Q493" s="40"/>
      <c r="R493" s="40"/>
      <c r="S493" s="40"/>
      <c r="T493" s="40"/>
      <c r="U493" s="40"/>
    </row>
    <row r="494" spans="1:21" ht="24" customHeight="1" x14ac:dyDescent="0.2">
      <c r="A494" s="84"/>
      <c r="B494" s="84"/>
      <c r="C494" s="84"/>
      <c r="D494" s="135"/>
      <c r="E494" s="17"/>
      <c r="F494" s="84"/>
      <c r="G494" s="18"/>
      <c r="H494" s="18"/>
      <c r="I494" s="76"/>
      <c r="J494" s="76"/>
      <c r="K494" s="76"/>
      <c r="L494" s="76"/>
      <c r="M494" s="40"/>
      <c r="N494" s="40"/>
      <c r="O494" s="40"/>
      <c r="P494" s="40"/>
      <c r="Q494" s="40"/>
      <c r="R494" s="40"/>
      <c r="S494" s="40"/>
      <c r="T494" s="40"/>
      <c r="U494" s="40"/>
    </row>
    <row r="495" spans="1:21" ht="24" customHeight="1" x14ac:dyDescent="0.2">
      <c r="A495" s="943"/>
      <c r="B495" s="943"/>
      <c r="C495" s="943"/>
      <c r="D495" s="943"/>
      <c r="E495" s="943"/>
      <c r="F495" s="84"/>
      <c r="G495" s="18"/>
      <c r="H495" s="18"/>
      <c r="I495" s="76"/>
      <c r="J495" s="76"/>
      <c r="K495" s="76"/>
      <c r="L495" s="76"/>
      <c r="M495" s="40"/>
      <c r="N495" s="40"/>
      <c r="O495" s="40"/>
      <c r="P495" s="40"/>
      <c r="Q495" s="40"/>
      <c r="R495" s="40"/>
      <c r="S495" s="40"/>
      <c r="T495" s="40"/>
      <c r="U495" s="40"/>
    </row>
    <row r="496" spans="1:21" ht="24" customHeight="1" x14ac:dyDescent="0.2">
      <c r="A496" s="84"/>
      <c r="B496" s="84"/>
      <c r="C496" s="84"/>
      <c r="D496" s="135"/>
      <c r="E496" s="17"/>
      <c r="F496" s="84"/>
      <c r="G496" s="18"/>
      <c r="H496" s="18"/>
      <c r="I496" s="76"/>
      <c r="J496" s="76"/>
      <c r="K496" s="76"/>
      <c r="L496" s="76"/>
      <c r="M496" s="40"/>
      <c r="N496" s="40"/>
      <c r="O496" s="40"/>
      <c r="P496" s="40"/>
      <c r="Q496" s="40"/>
      <c r="R496" s="40"/>
      <c r="S496" s="40"/>
      <c r="T496" s="40"/>
      <c r="U496" s="40"/>
    </row>
    <row r="497" spans="1:21" ht="24" customHeight="1" x14ac:dyDescent="0.2">
      <c r="A497" s="84"/>
      <c r="B497" s="84"/>
      <c r="C497" s="84"/>
      <c r="D497" s="135"/>
      <c r="E497" s="17"/>
      <c r="F497" s="84"/>
      <c r="G497" s="18"/>
      <c r="H497" s="18"/>
      <c r="I497" s="76"/>
      <c r="J497" s="76"/>
      <c r="K497" s="76"/>
      <c r="L497" s="76"/>
      <c r="M497" s="40"/>
      <c r="N497" s="40"/>
      <c r="O497" s="40"/>
      <c r="P497" s="40"/>
      <c r="Q497" s="40"/>
      <c r="R497" s="40"/>
      <c r="S497" s="40"/>
      <c r="T497" s="40"/>
      <c r="U497" s="40"/>
    </row>
    <row r="498" spans="1:21" ht="24" customHeight="1" x14ac:dyDescent="0.2">
      <c r="A498" s="84"/>
      <c r="B498" s="84"/>
      <c r="C498" s="84"/>
      <c r="D498" s="135"/>
      <c r="E498" s="17"/>
      <c r="F498" s="84"/>
      <c r="G498" s="18"/>
      <c r="H498" s="18"/>
      <c r="I498" s="76"/>
      <c r="J498" s="76"/>
      <c r="K498" s="76"/>
      <c r="L498" s="76"/>
      <c r="M498" s="40"/>
      <c r="N498" s="40"/>
      <c r="O498" s="40"/>
      <c r="P498" s="40"/>
      <c r="Q498" s="40"/>
      <c r="R498" s="40"/>
      <c r="S498" s="40"/>
      <c r="T498" s="40"/>
      <c r="U498" s="40"/>
    </row>
    <row r="499" spans="1:21" ht="24" customHeight="1" x14ac:dyDescent="0.2">
      <c r="A499" s="84"/>
      <c r="B499" s="84"/>
      <c r="C499" s="84"/>
      <c r="D499" s="135"/>
      <c r="E499" s="17"/>
      <c r="F499" s="84"/>
      <c r="G499" s="18"/>
      <c r="H499" s="18"/>
      <c r="I499" s="76"/>
      <c r="J499" s="76"/>
      <c r="K499" s="76"/>
      <c r="L499" s="76"/>
      <c r="M499" s="40"/>
      <c r="N499" s="40"/>
      <c r="O499" s="40"/>
      <c r="P499" s="40"/>
      <c r="Q499" s="40"/>
      <c r="R499" s="40"/>
      <c r="S499" s="40"/>
      <c r="T499" s="40"/>
      <c r="U499" s="40"/>
    </row>
    <row r="500" spans="1:21" ht="24" customHeight="1" x14ac:dyDescent="0.2">
      <c r="A500" s="84"/>
      <c r="B500" s="84"/>
      <c r="C500" s="84"/>
      <c r="D500" s="135"/>
      <c r="E500" s="17"/>
      <c r="F500" s="84"/>
      <c r="G500" s="18"/>
      <c r="H500" s="18"/>
      <c r="I500" s="76"/>
      <c r="J500" s="76"/>
      <c r="K500" s="76"/>
      <c r="L500" s="76"/>
      <c r="M500" s="40"/>
      <c r="N500" s="40"/>
      <c r="O500" s="40"/>
      <c r="P500" s="40"/>
      <c r="Q500" s="40"/>
      <c r="R500" s="40"/>
      <c r="S500" s="40"/>
      <c r="T500" s="40"/>
      <c r="U500" s="40"/>
    </row>
    <row r="501" spans="1:21" ht="24" customHeight="1" x14ac:dyDescent="0.2">
      <c r="A501" s="84"/>
      <c r="B501" s="84"/>
      <c r="C501" s="84"/>
      <c r="D501" s="135"/>
      <c r="E501" s="17"/>
      <c r="F501" s="84"/>
      <c r="G501" s="18"/>
      <c r="H501" s="18"/>
      <c r="I501" s="76"/>
      <c r="J501" s="76"/>
      <c r="K501" s="76"/>
      <c r="L501" s="76"/>
      <c r="M501" s="40"/>
      <c r="N501" s="40"/>
      <c r="O501" s="40"/>
      <c r="P501" s="40"/>
      <c r="Q501" s="40"/>
      <c r="R501" s="40"/>
      <c r="S501" s="40"/>
      <c r="T501" s="40"/>
      <c r="U501" s="40"/>
    </row>
    <row r="502" spans="1:21" ht="24" customHeight="1" x14ac:dyDescent="0.2">
      <c r="A502" s="84"/>
      <c r="B502" s="84"/>
      <c r="C502" s="84"/>
      <c r="D502" s="135"/>
      <c r="E502" s="17"/>
      <c r="F502" s="84"/>
      <c r="G502" s="18"/>
      <c r="H502" s="18"/>
      <c r="I502" s="76"/>
      <c r="J502" s="76"/>
      <c r="K502" s="76"/>
      <c r="L502" s="76"/>
      <c r="M502" s="40"/>
      <c r="N502" s="40"/>
      <c r="O502" s="40"/>
      <c r="P502" s="40"/>
      <c r="Q502" s="40"/>
      <c r="R502" s="40"/>
      <c r="S502" s="40"/>
      <c r="T502" s="40"/>
      <c r="U502" s="40"/>
    </row>
    <row r="503" spans="1:21" ht="24" customHeight="1" x14ac:dyDescent="0.2">
      <c r="A503" s="84"/>
      <c r="B503" s="84"/>
      <c r="C503" s="84"/>
      <c r="D503" s="135"/>
      <c r="E503" s="17"/>
      <c r="F503" s="84"/>
      <c r="G503" s="18"/>
      <c r="H503" s="18"/>
      <c r="I503" s="76"/>
      <c r="J503" s="76"/>
      <c r="K503" s="76"/>
      <c r="L503" s="76"/>
      <c r="M503" s="40"/>
      <c r="N503" s="40"/>
      <c r="O503" s="40"/>
      <c r="P503" s="40"/>
      <c r="Q503" s="40"/>
      <c r="R503" s="40"/>
      <c r="S503" s="40"/>
      <c r="T503" s="40"/>
      <c r="U503" s="40"/>
    </row>
    <row r="504" spans="1:21" ht="24" customHeight="1" x14ac:dyDescent="0.2">
      <c r="A504" s="84"/>
      <c r="B504" s="84"/>
      <c r="C504" s="84"/>
      <c r="D504" s="135"/>
      <c r="E504" s="17"/>
      <c r="F504" s="84"/>
      <c r="G504" s="18"/>
      <c r="H504" s="18"/>
      <c r="I504" s="76"/>
      <c r="J504" s="76"/>
      <c r="K504" s="76"/>
      <c r="L504" s="76"/>
      <c r="M504" s="40"/>
      <c r="N504" s="40"/>
      <c r="O504" s="40"/>
      <c r="P504" s="40"/>
      <c r="Q504" s="40"/>
      <c r="R504" s="40"/>
      <c r="S504" s="40"/>
      <c r="T504" s="40"/>
      <c r="U504" s="40"/>
    </row>
    <row r="505" spans="1:21" ht="24" customHeight="1" x14ac:dyDescent="0.2">
      <c r="A505" s="84"/>
      <c r="B505" s="84"/>
      <c r="C505" s="84"/>
      <c r="D505" s="135"/>
      <c r="E505" s="17"/>
      <c r="F505" s="84"/>
      <c r="G505" s="18"/>
      <c r="H505" s="18"/>
      <c r="I505" s="76"/>
      <c r="J505" s="76"/>
      <c r="K505" s="76"/>
      <c r="L505" s="76"/>
      <c r="M505" s="40"/>
      <c r="N505" s="40"/>
      <c r="O505" s="40"/>
      <c r="P505" s="40"/>
      <c r="Q505" s="40"/>
      <c r="R505" s="40"/>
      <c r="S505" s="40"/>
      <c r="T505" s="40"/>
      <c r="U505" s="40"/>
    </row>
    <row r="506" spans="1:21" ht="24" customHeight="1" x14ac:dyDescent="0.2">
      <c r="A506" s="84"/>
      <c r="B506" s="84"/>
      <c r="C506" s="84"/>
      <c r="D506" s="135"/>
      <c r="E506" s="17"/>
      <c r="F506" s="84"/>
      <c r="G506" s="18"/>
      <c r="H506" s="18"/>
      <c r="I506" s="76"/>
      <c r="J506" s="76"/>
      <c r="K506" s="76"/>
      <c r="L506" s="76"/>
      <c r="M506" s="40"/>
      <c r="N506" s="40"/>
      <c r="O506" s="40"/>
      <c r="P506" s="40"/>
      <c r="Q506" s="40"/>
      <c r="R506" s="40"/>
      <c r="S506" s="40"/>
      <c r="T506" s="40"/>
      <c r="U506" s="40"/>
    </row>
    <row r="507" spans="1:21" ht="24" customHeight="1" x14ac:dyDescent="0.2">
      <c r="A507" s="84"/>
      <c r="B507" s="84"/>
      <c r="C507" s="84"/>
      <c r="D507" s="135"/>
      <c r="E507" s="17"/>
      <c r="F507" s="84"/>
      <c r="G507" s="18"/>
      <c r="H507" s="18"/>
      <c r="I507" s="76"/>
      <c r="J507" s="76"/>
      <c r="K507" s="76"/>
      <c r="L507" s="76"/>
      <c r="M507" s="40"/>
      <c r="N507" s="40"/>
      <c r="O507" s="40"/>
      <c r="P507" s="40"/>
      <c r="Q507" s="40"/>
      <c r="R507" s="40"/>
      <c r="S507" s="40"/>
      <c r="T507" s="40"/>
      <c r="U507" s="40"/>
    </row>
    <row r="508" spans="1:21" ht="24" customHeight="1" x14ac:dyDescent="0.2">
      <c r="A508" s="84"/>
      <c r="B508" s="84"/>
      <c r="C508" s="84"/>
      <c r="D508" s="135"/>
      <c r="E508" s="17"/>
      <c r="F508" s="84"/>
      <c r="G508" s="18"/>
      <c r="H508" s="18"/>
      <c r="I508" s="76"/>
      <c r="J508" s="76"/>
      <c r="K508" s="76"/>
      <c r="L508" s="76"/>
      <c r="M508" s="40"/>
      <c r="N508" s="40"/>
      <c r="O508" s="40"/>
      <c r="P508" s="40"/>
      <c r="Q508" s="40"/>
      <c r="R508" s="40"/>
      <c r="S508" s="40"/>
      <c r="T508" s="40"/>
      <c r="U508" s="40"/>
    </row>
    <row r="509" spans="1:21" ht="24" customHeight="1" x14ac:dyDescent="0.2">
      <c r="A509" s="84"/>
      <c r="B509" s="84"/>
      <c r="C509" s="84"/>
      <c r="D509" s="135"/>
      <c r="E509" s="17"/>
      <c r="F509" s="84"/>
      <c r="G509" s="18"/>
      <c r="H509" s="18"/>
      <c r="I509" s="76"/>
      <c r="J509" s="76"/>
      <c r="K509" s="76"/>
      <c r="L509" s="76"/>
      <c r="M509" s="40"/>
      <c r="N509" s="40"/>
      <c r="O509" s="40"/>
      <c r="P509" s="40"/>
      <c r="Q509" s="40"/>
      <c r="R509" s="40"/>
      <c r="S509" s="40"/>
      <c r="T509" s="40"/>
      <c r="U509" s="40"/>
    </row>
    <row r="510" spans="1:21" ht="24" customHeight="1" x14ac:dyDescent="0.2">
      <c r="A510" s="84"/>
      <c r="B510" s="84"/>
      <c r="C510" s="84"/>
      <c r="D510" s="135"/>
      <c r="E510" s="17"/>
      <c r="F510" s="84"/>
      <c r="G510" s="18"/>
      <c r="H510" s="18"/>
      <c r="I510" s="76"/>
      <c r="J510" s="76"/>
      <c r="K510" s="76"/>
      <c r="L510" s="76"/>
      <c r="M510" s="40"/>
      <c r="N510" s="40"/>
      <c r="O510" s="40"/>
      <c r="P510" s="40"/>
      <c r="Q510" s="40"/>
      <c r="R510" s="40"/>
      <c r="S510" s="40"/>
      <c r="T510" s="40"/>
      <c r="U510" s="40"/>
    </row>
    <row r="511" spans="1:21" ht="24" customHeight="1" x14ac:dyDescent="0.2">
      <c r="A511" s="84"/>
      <c r="B511" s="84"/>
      <c r="C511" s="84"/>
      <c r="D511" s="135"/>
      <c r="E511" s="17"/>
      <c r="F511" s="84"/>
      <c r="G511" s="18"/>
      <c r="H511" s="18"/>
      <c r="I511" s="76"/>
      <c r="J511" s="76"/>
      <c r="K511" s="76"/>
      <c r="L511" s="76"/>
      <c r="M511" s="40"/>
      <c r="N511" s="40"/>
      <c r="O511" s="40"/>
      <c r="P511" s="40"/>
      <c r="Q511" s="40"/>
      <c r="R511" s="40"/>
      <c r="S511" s="40"/>
      <c r="T511" s="40"/>
      <c r="U511" s="40"/>
    </row>
    <row r="512" spans="1:21" ht="24" customHeight="1" x14ac:dyDescent="0.2">
      <c r="A512" s="84"/>
      <c r="B512" s="84"/>
      <c r="C512" s="84"/>
      <c r="D512" s="135"/>
      <c r="E512" s="17"/>
      <c r="F512" s="84"/>
      <c r="G512" s="18"/>
      <c r="H512" s="18"/>
      <c r="I512" s="76"/>
      <c r="J512" s="76"/>
      <c r="K512" s="76"/>
      <c r="L512" s="76"/>
      <c r="M512" s="40"/>
      <c r="N512" s="40"/>
      <c r="O512" s="40"/>
      <c r="P512" s="40"/>
      <c r="Q512" s="40"/>
      <c r="R512" s="40"/>
      <c r="S512" s="40"/>
      <c r="T512" s="40"/>
      <c r="U512" s="40"/>
    </row>
    <row r="513" spans="1:21" ht="24" customHeight="1" x14ac:dyDescent="0.2">
      <c r="A513" s="84"/>
      <c r="B513" s="84"/>
      <c r="C513" s="84"/>
      <c r="D513" s="135"/>
      <c r="E513" s="17"/>
      <c r="F513" s="84"/>
      <c r="G513" s="18"/>
      <c r="H513" s="18"/>
      <c r="I513" s="76"/>
      <c r="J513" s="76"/>
      <c r="K513" s="76"/>
      <c r="L513" s="76"/>
      <c r="M513" s="40"/>
      <c r="N513" s="40"/>
      <c r="O513" s="40"/>
      <c r="P513" s="40"/>
      <c r="Q513" s="40"/>
      <c r="R513" s="40"/>
      <c r="S513" s="40"/>
      <c r="T513" s="40"/>
      <c r="U513" s="40"/>
    </row>
    <row r="514" spans="1:21" ht="24" customHeight="1" x14ac:dyDescent="0.2">
      <c r="A514" s="84"/>
      <c r="B514" s="84"/>
      <c r="C514" s="84"/>
      <c r="D514" s="135"/>
      <c r="E514" s="17"/>
      <c r="F514" s="84"/>
      <c r="G514" s="18"/>
      <c r="H514" s="18"/>
      <c r="I514" s="76"/>
      <c r="J514" s="76"/>
      <c r="K514" s="76"/>
      <c r="L514" s="76"/>
      <c r="M514" s="40"/>
      <c r="N514" s="40"/>
      <c r="O514" s="40"/>
      <c r="P514" s="40"/>
      <c r="Q514" s="40"/>
      <c r="R514" s="40"/>
      <c r="S514" s="40"/>
      <c r="T514" s="40"/>
      <c r="U514" s="40"/>
    </row>
    <row r="515" spans="1:21" ht="24" customHeight="1" x14ac:dyDescent="0.2">
      <c r="A515" s="84"/>
      <c r="B515" s="84"/>
      <c r="C515" s="84"/>
      <c r="D515" s="135"/>
      <c r="E515" s="17"/>
      <c r="F515" s="84"/>
      <c r="G515" s="18"/>
      <c r="H515" s="18"/>
      <c r="I515" s="76"/>
      <c r="J515" s="76"/>
      <c r="K515" s="76"/>
      <c r="L515" s="76"/>
      <c r="M515" s="40"/>
      <c r="N515" s="40"/>
      <c r="O515" s="40"/>
      <c r="P515" s="40"/>
      <c r="Q515" s="40"/>
      <c r="R515" s="40"/>
      <c r="S515" s="40"/>
      <c r="T515" s="40"/>
      <c r="U515" s="40"/>
    </row>
    <row r="516" spans="1:21" ht="24" customHeight="1" x14ac:dyDescent="0.2">
      <c r="A516" s="84"/>
      <c r="B516" s="84"/>
      <c r="C516" s="84"/>
      <c r="D516" s="135"/>
      <c r="E516" s="17"/>
      <c r="F516" s="84"/>
      <c r="G516" s="18"/>
      <c r="H516" s="18"/>
      <c r="I516" s="76"/>
      <c r="J516" s="76"/>
      <c r="K516" s="76"/>
      <c r="L516" s="76"/>
      <c r="M516" s="40"/>
      <c r="N516" s="40"/>
      <c r="O516" s="40"/>
      <c r="P516" s="40"/>
      <c r="Q516" s="40"/>
      <c r="R516" s="40"/>
      <c r="S516" s="40"/>
      <c r="T516" s="40"/>
      <c r="U516" s="40"/>
    </row>
    <row r="517" spans="1:21" ht="24" customHeight="1" x14ac:dyDescent="0.2">
      <c r="A517" s="84"/>
      <c r="B517" s="84"/>
      <c r="C517" s="84"/>
      <c r="D517" s="135"/>
      <c r="E517" s="17"/>
      <c r="F517" s="84"/>
      <c r="G517" s="18"/>
      <c r="H517" s="18"/>
      <c r="I517" s="76"/>
      <c r="J517" s="76"/>
      <c r="K517" s="76"/>
      <c r="L517" s="76"/>
      <c r="M517" s="40"/>
      <c r="N517" s="40"/>
      <c r="O517" s="40"/>
      <c r="P517" s="40"/>
      <c r="Q517" s="40"/>
      <c r="R517" s="40"/>
      <c r="S517" s="40"/>
      <c r="T517" s="40"/>
      <c r="U517" s="40"/>
    </row>
    <row r="518" spans="1:21" ht="24" customHeight="1" x14ac:dyDescent="0.2">
      <c r="A518" s="84"/>
      <c r="B518" s="84"/>
      <c r="C518" s="84"/>
      <c r="D518" s="135"/>
      <c r="E518" s="17"/>
      <c r="F518" s="84"/>
      <c r="G518" s="18"/>
      <c r="H518" s="18"/>
      <c r="I518" s="76"/>
      <c r="J518" s="76"/>
      <c r="K518" s="76"/>
      <c r="L518" s="76"/>
      <c r="M518" s="40"/>
      <c r="N518" s="40"/>
      <c r="O518" s="40"/>
      <c r="P518" s="40"/>
      <c r="Q518" s="40"/>
      <c r="R518" s="40"/>
      <c r="S518" s="40"/>
      <c r="T518" s="40"/>
      <c r="U518" s="40"/>
    </row>
    <row r="519" spans="1:21" ht="24" customHeight="1" x14ac:dyDescent="0.2">
      <c r="A519" s="84"/>
      <c r="B519" s="84"/>
      <c r="C519" s="84"/>
      <c r="D519" s="135"/>
      <c r="E519" s="17"/>
      <c r="F519" s="84"/>
      <c r="G519" s="18"/>
      <c r="H519" s="18"/>
      <c r="I519" s="76"/>
      <c r="J519" s="76"/>
      <c r="K519" s="76"/>
      <c r="L519" s="76"/>
      <c r="M519" s="40"/>
      <c r="N519" s="40"/>
      <c r="O519" s="40"/>
      <c r="P519" s="40"/>
      <c r="Q519" s="40"/>
      <c r="R519" s="40"/>
      <c r="S519" s="40"/>
      <c r="T519" s="40"/>
      <c r="U519" s="40"/>
    </row>
    <row r="520" spans="1:21" ht="24" customHeight="1" x14ac:dyDescent="0.2">
      <c r="A520" s="84"/>
      <c r="B520" s="84"/>
      <c r="C520" s="84"/>
      <c r="D520" s="135"/>
      <c r="E520" s="17"/>
      <c r="F520" s="84"/>
      <c r="G520" s="18"/>
      <c r="H520" s="18"/>
      <c r="I520" s="76"/>
      <c r="J520" s="76"/>
      <c r="K520" s="76"/>
      <c r="L520" s="76"/>
      <c r="M520" s="40"/>
      <c r="N520" s="40"/>
      <c r="O520" s="40"/>
      <c r="P520" s="40"/>
      <c r="Q520" s="40"/>
      <c r="R520" s="40"/>
      <c r="S520" s="40"/>
      <c r="T520" s="40"/>
      <c r="U520" s="40"/>
    </row>
    <row r="521" spans="1:21" ht="24" customHeight="1" x14ac:dyDescent="0.2">
      <c r="A521" s="84"/>
      <c r="B521" s="84"/>
      <c r="C521" s="84"/>
      <c r="D521" s="135"/>
      <c r="E521" s="17"/>
      <c r="F521" s="84"/>
      <c r="G521" s="18"/>
      <c r="H521" s="18"/>
      <c r="I521" s="76"/>
      <c r="J521" s="76"/>
      <c r="K521" s="76"/>
      <c r="L521" s="76"/>
      <c r="M521" s="40"/>
      <c r="N521" s="40"/>
      <c r="O521" s="40"/>
      <c r="P521" s="40"/>
      <c r="Q521" s="40"/>
      <c r="R521" s="40"/>
      <c r="S521" s="40"/>
      <c r="T521" s="40"/>
      <c r="U521" s="40"/>
    </row>
    <row r="522" spans="1:21" ht="24" customHeight="1" x14ac:dyDescent="0.2">
      <c r="A522" s="84"/>
      <c r="B522" s="84"/>
      <c r="C522" s="84"/>
      <c r="D522" s="135"/>
      <c r="E522" s="17"/>
      <c r="F522" s="84"/>
      <c r="G522" s="18"/>
      <c r="H522" s="18"/>
      <c r="I522" s="76"/>
      <c r="J522" s="76"/>
      <c r="K522" s="76"/>
      <c r="L522" s="76"/>
      <c r="M522" s="40"/>
      <c r="N522" s="40"/>
      <c r="O522" s="40"/>
      <c r="P522" s="40"/>
      <c r="Q522" s="40"/>
      <c r="R522" s="40"/>
      <c r="S522" s="40"/>
      <c r="T522" s="40"/>
      <c r="U522" s="40"/>
    </row>
    <row r="523" spans="1:21" ht="24" customHeight="1" x14ac:dyDescent="0.2">
      <c r="A523" s="84"/>
      <c r="B523" s="84"/>
      <c r="C523" s="84"/>
      <c r="D523" s="135"/>
      <c r="E523" s="17"/>
      <c r="F523" s="84"/>
      <c r="G523" s="18"/>
      <c r="H523" s="18"/>
      <c r="I523" s="76"/>
      <c r="J523" s="76"/>
      <c r="K523" s="76"/>
      <c r="L523" s="76"/>
      <c r="M523" s="40"/>
      <c r="N523" s="40"/>
      <c r="O523" s="40"/>
      <c r="P523" s="40"/>
      <c r="Q523" s="40"/>
      <c r="R523" s="40"/>
      <c r="S523" s="40"/>
      <c r="T523" s="40"/>
      <c r="U523" s="40"/>
    </row>
    <row r="524" spans="1:21" ht="24" customHeight="1" x14ac:dyDescent="0.2">
      <c r="A524" s="84"/>
      <c r="B524" s="84"/>
      <c r="C524" s="84"/>
      <c r="D524" s="135"/>
      <c r="E524" s="17"/>
      <c r="F524" s="84"/>
      <c r="G524" s="18"/>
      <c r="H524" s="18"/>
      <c r="I524" s="76"/>
      <c r="J524" s="76"/>
      <c r="K524" s="76"/>
      <c r="L524" s="76"/>
      <c r="M524" s="40"/>
      <c r="N524" s="40"/>
      <c r="O524" s="40"/>
      <c r="P524" s="40"/>
      <c r="Q524" s="40"/>
      <c r="R524" s="40"/>
      <c r="S524" s="40"/>
      <c r="T524" s="40"/>
      <c r="U524" s="40"/>
    </row>
    <row r="525" spans="1:21" ht="24" customHeight="1" x14ac:dyDescent="0.2">
      <c r="A525" s="84"/>
      <c r="B525" s="84"/>
      <c r="C525" s="84"/>
      <c r="D525" s="135"/>
      <c r="E525" s="17"/>
      <c r="F525" s="84"/>
      <c r="G525" s="18"/>
      <c r="H525" s="18"/>
      <c r="I525" s="76"/>
      <c r="J525" s="76"/>
      <c r="K525" s="76"/>
      <c r="L525" s="76"/>
      <c r="M525" s="40"/>
      <c r="N525" s="40"/>
      <c r="O525" s="40"/>
      <c r="P525" s="40"/>
      <c r="Q525" s="40"/>
      <c r="R525" s="40"/>
      <c r="S525" s="40"/>
      <c r="T525" s="40"/>
      <c r="U525" s="40"/>
    </row>
    <row r="526" spans="1:21" ht="24" customHeight="1" x14ac:dyDescent="0.2">
      <c r="A526" s="84"/>
      <c r="B526" s="84"/>
      <c r="C526" s="84"/>
      <c r="D526" s="135"/>
      <c r="E526" s="17"/>
      <c r="F526" s="84"/>
      <c r="G526" s="18"/>
      <c r="H526" s="18"/>
      <c r="I526" s="76"/>
      <c r="J526" s="76"/>
      <c r="K526" s="76"/>
      <c r="L526" s="76"/>
      <c r="M526" s="40"/>
      <c r="N526" s="40"/>
      <c r="O526" s="40"/>
      <c r="P526" s="40"/>
      <c r="Q526" s="40"/>
      <c r="R526" s="40"/>
      <c r="S526" s="40"/>
      <c r="T526" s="40"/>
      <c r="U526" s="40"/>
    </row>
    <row r="527" spans="1:21" ht="24" customHeight="1" x14ac:dyDescent="0.2">
      <c r="A527" s="84"/>
      <c r="B527" s="84"/>
      <c r="C527" s="84"/>
      <c r="D527" s="135"/>
      <c r="E527" s="17"/>
      <c r="F527" s="84"/>
      <c r="G527" s="18"/>
      <c r="H527" s="18"/>
      <c r="I527" s="76"/>
      <c r="J527" s="76"/>
      <c r="K527" s="76"/>
      <c r="L527" s="76"/>
      <c r="M527" s="40"/>
      <c r="N527" s="40"/>
      <c r="O527" s="40"/>
      <c r="P527" s="40"/>
      <c r="Q527" s="40"/>
      <c r="R527" s="40"/>
      <c r="S527" s="40"/>
      <c r="T527" s="40"/>
      <c r="U527" s="40"/>
    </row>
    <row r="528" spans="1:21" ht="24" customHeight="1" x14ac:dyDescent="0.2">
      <c r="A528" s="84"/>
      <c r="B528" s="84"/>
      <c r="C528" s="84"/>
      <c r="D528" s="135"/>
      <c r="E528" s="17"/>
      <c r="F528" s="84"/>
      <c r="G528" s="18"/>
      <c r="H528" s="18"/>
      <c r="I528" s="76"/>
      <c r="J528" s="76"/>
      <c r="K528" s="76"/>
      <c r="L528" s="76"/>
      <c r="M528" s="40"/>
      <c r="N528" s="40"/>
      <c r="O528" s="40"/>
      <c r="P528" s="40"/>
      <c r="Q528" s="40"/>
      <c r="R528" s="40"/>
      <c r="S528" s="40"/>
      <c r="T528" s="40"/>
      <c r="U528" s="40"/>
    </row>
    <row r="529" spans="1:21" ht="24" customHeight="1" x14ac:dyDescent="0.2">
      <c r="A529" s="84"/>
      <c r="B529" s="84"/>
      <c r="C529" s="84"/>
      <c r="D529" s="135"/>
      <c r="E529" s="17"/>
      <c r="F529" s="84"/>
      <c r="G529" s="18"/>
      <c r="H529" s="18"/>
      <c r="I529" s="76"/>
      <c r="J529" s="76"/>
      <c r="K529" s="76"/>
      <c r="L529" s="76"/>
      <c r="M529" s="40"/>
      <c r="N529" s="40"/>
      <c r="O529" s="40"/>
      <c r="P529" s="40"/>
      <c r="Q529" s="40"/>
      <c r="R529" s="40"/>
      <c r="S529" s="40"/>
      <c r="T529" s="40"/>
      <c r="U529" s="40"/>
    </row>
    <row r="530" spans="1:21" ht="24" customHeight="1" x14ac:dyDescent="0.2">
      <c r="A530" s="84"/>
      <c r="B530" s="84"/>
      <c r="C530" s="84"/>
      <c r="D530" s="135"/>
      <c r="E530" s="17"/>
      <c r="F530" s="84"/>
      <c r="G530" s="18"/>
      <c r="H530" s="18"/>
      <c r="I530" s="76"/>
      <c r="J530" s="76"/>
      <c r="K530" s="76"/>
      <c r="L530" s="76"/>
      <c r="M530" s="40"/>
      <c r="N530" s="40"/>
      <c r="O530" s="40"/>
      <c r="P530" s="40"/>
      <c r="Q530" s="40"/>
      <c r="R530" s="40"/>
      <c r="S530" s="40"/>
      <c r="T530" s="40"/>
      <c r="U530" s="40"/>
    </row>
    <row r="531" spans="1:21" ht="24" customHeight="1" x14ac:dyDescent="0.2">
      <c r="A531" s="84"/>
      <c r="B531" s="84"/>
      <c r="C531" s="84"/>
      <c r="D531" s="135"/>
      <c r="E531" s="17"/>
      <c r="F531" s="84"/>
      <c r="G531" s="18"/>
      <c r="H531" s="18"/>
      <c r="I531" s="76"/>
      <c r="J531" s="76"/>
      <c r="K531" s="76"/>
      <c r="L531" s="76"/>
      <c r="M531" s="40"/>
      <c r="N531" s="40"/>
      <c r="O531" s="40"/>
      <c r="P531" s="40"/>
      <c r="Q531" s="40"/>
      <c r="R531" s="40"/>
      <c r="S531" s="40"/>
      <c r="T531" s="40"/>
      <c r="U531" s="40"/>
    </row>
    <row r="532" spans="1:21" ht="24" customHeight="1" x14ac:dyDescent="0.2">
      <c r="A532" s="84"/>
      <c r="B532" s="84"/>
      <c r="C532" s="84"/>
      <c r="D532" s="135"/>
      <c r="E532" s="17"/>
      <c r="F532" s="84"/>
      <c r="G532" s="18"/>
      <c r="H532" s="18"/>
      <c r="I532" s="76"/>
      <c r="J532" s="76"/>
      <c r="K532" s="76"/>
      <c r="L532" s="76"/>
      <c r="M532" s="40"/>
      <c r="N532" s="40"/>
      <c r="O532" s="40"/>
      <c r="P532" s="40"/>
      <c r="Q532" s="40"/>
      <c r="R532" s="40"/>
      <c r="S532" s="40"/>
      <c r="T532" s="40"/>
      <c r="U532" s="40"/>
    </row>
    <row r="533" spans="1:21" ht="24" customHeight="1" x14ac:dyDescent="0.2">
      <c r="A533" s="84"/>
      <c r="B533" s="84"/>
      <c r="C533" s="84"/>
      <c r="D533" s="135"/>
      <c r="E533" s="17"/>
      <c r="F533" s="84"/>
      <c r="G533" s="18"/>
      <c r="H533" s="18"/>
      <c r="I533" s="76"/>
      <c r="J533" s="76"/>
      <c r="K533" s="76"/>
      <c r="L533" s="76"/>
      <c r="M533" s="40"/>
      <c r="N533" s="40"/>
      <c r="O533" s="40"/>
      <c r="P533" s="40"/>
      <c r="Q533" s="40"/>
      <c r="R533" s="40"/>
      <c r="S533" s="40"/>
      <c r="T533" s="40"/>
      <c r="U533" s="40"/>
    </row>
    <row r="534" spans="1:21" ht="24" customHeight="1" x14ac:dyDescent="0.2">
      <c r="A534" s="84"/>
      <c r="B534" s="84"/>
      <c r="C534" s="84"/>
      <c r="D534" s="135"/>
      <c r="E534" s="17"/>
      <c r="F534" s="84"/>
      <c r="G534" s="18"/>
      <c r="H534" s="18"/>
      <c r="I534" s="76"/>
      <c r="J534" s="76"/>
      <c r="K534" s="76"/>
      <c r="L534" s="76"/>
      <c r="M534" s="40"/>
      <c r="N534" s="40"/>
      <c r="O534" s="40"/>
      <c r="P534" s="40"/>
      <c r="Q534" s="40"/>
      <c r="R534" s="40"/>
      <c r="S534" s="40"/>
      <c r="T534" s="40"/>
      <c r="U534" s="40"/>
    </row>
    <row r="535" spans="1:21" ht="24" customHeight="1" x14ac:dyDescent="0.2">
      <c r="A535" s="84"/>
      <c r="B535" s="84"/>
      <c r="C535" s="84"/>
      <c r="D535" s="135"/>
      <c r="E535" s="17"/>
      <c r="F535" s="84"/>
      <c r="G535" s="18"/>
      <c r="H535" s="18"/>
      <c r="I535" s="76"/>
      <c r="J535" s="76"/>
      <c r="K535" s="76"/>
      <c r="L535" s="76"/>
      <c r="M535" s="40"/>
      <c r="N535" s="40"/>
      <c r="O535" s="40"/>
      <c r="P535" s="40"/>
      <c r="Q535" s="40"/>
      <c r="R535" s="40"/>
      <c r="S535" s="40"/>
      <c r="T535" s="40"/>
      <c r="U535" s="40"/>
    </row>
    <row r="536" spans="1:21" ht="24" customHeight="1" x14ac:dyDescent="0.2">
      <c r="A536" s="84"/>
      <c r="B536" s="84"/>
      <c r="C536" s="84"/>
      <c r="D536" s="135"/>
      <c r="E536" s="17"/>
      <c r="F536" s="84"/>
      <c r="G536" s="18"/>
      <c r="H536" s="18"/>
      <c r="I536" s="76"/>
      <c r="J536" s="76"/>
      <c r="K536" s="76"/>
      <c r="L536" s="76"/>
      <c r="M536" s="40"/>
      <c r="N536" s="40"/>
      <c r="O536" s="40"/>
      <c r="P536" s="40"/>
      <c r="Q536" s="40"/>
      <c r="R536" s="40"/>
      <c r="S536" s="40"/>
      <c r="T536" s="40"/>
      <c r="U536" s="40"/>
    </row>
    <row r="537" spans="1:21" ht="24" customHeight="1" x14ac:dyDescent="0.2">
      <c r="A537" s="84"/>
      <c r="B537" s="84"/>
      <c r="C537" s="84"/>
      <c r="D537" s="135"/>
      <c r="E537" s="17"/>
      <c r="F537" s="84"/>
      <c r="G537" s="18"/>
      <c r="H537" s="18"/>
      <c r="I537" s="76"/>
      <c r="J537" s="76"/>
      <c r="K537" s="76"/>
      <c r="L537" s="76"/>
      <c r="M537" s="40"/>
      <c r="N537" s="40"/>
      <c r="O537" s="40"/>
      <c r="P537" s="40"/>
      <c r="Q537" s="40"/>
      <c r="R537" s="40"/>
      <c r="S537" s="40"/>
      <c r="T537" s="40"/>
      <c r="U537" s="40"/>
    </row>
    <row r="538" spans="1:21" ht="24" customHeight="1" x14ac:dyDescent="0.2">
      <c r="A538" s="84"/>
      <c r="B538" s="84"/>
      <c r="C538" s="84"/>
      <c r="D538" s="135"/>
      <c r="E538" s="17"/>
      <c r="F538" s="84"/>
      <c r="G538" s="18"/>
      <c r="H538" s="18"/>
      <c r="I538" s="76"/>
      <c r="J538" s="76"/>
      <c r="K538" s="76"/>
      <c r="L538" s="76"/>
      <c r="M538" s="40"/>
      <c r="N538" s="40"/>
      <c r="O538" s="40"/>
      <c r="P538" s="40"/>
      <c r="Q538" s="40"/>
      <c r="R538" s="40"/>
      <c r="S538" s="40"/>
      <c r="T538" s="40"/>
      <c r="U538" s="40"/>
    </row>
    <row r="539" spans="1:21" ht="24" customHeight="1" x14ac:dyDescent="0.2">
      <c r="A539" s="84"/>
      <c r="B539" s="84"/>
      <c r="C539" s="84"/>
      <c r="D539" s="135"/>
      <c r="E539" s="17"/>
      <c r="F539" s="84"/>
      <c r="G539" s="18"/>
      <c r="H539" s="18"/>
      <c r="I539" s="76"/>
      <c r="J539" s="76"/>
      <c r="K539" s="76"/>
      <c r="L539" s="76"/>
      <c r="M539" s="40"/>
      <c r="N539" s="40"/>
      <c r="O539" s="40"/>
      <c r="P539" s="40"/>
      <c r="Q539" s="40"/>
      <c r="R539" s="40"/>
      <c r="S539" s="40"/>
      <c r="T539" s="40"/>
      <c r="U539" s="40"/>
    </row>
    <row r="540" spans="1:21" ht="24" customHeight="1" x14ac:dyDescent="0.2">
      <c r="A540" s="84"/>
      <c r="B540" s="84"/>
      <c r="C540" s="84"/>
      <c r="D540" s="135"/>
      <c r="E540" s="17"/>
      <c r="F540" s="84"/>
      <c r="G540" s="18"/>
      <c r="H540" s="18"/>
      <c r="I540" s="76"/>
      <c r="J540" s="76"/>
      <c r="K540" s="76"/>
      <c r="L540" s="76"/>
      <c r="M540" s="40"/>
      <c r="N540" s="40"/>
      <c r="O540" s="40"/>
      <c r="P540" s="40"/>
      <c r="Q540" s="40"/>
      <c r="R540" s="40"/>
      <c r="S540" s="40"/>
      <c r="T540" s="40"/>
      <c r="U540" s="40"/>
    </row>
    <row r="541" spans="1:21" ht="24" customHeight="1" x14ac:dyDescent="0.2">
      <c r="A541" s="84"/>
      <c r="B541" s="84"/>
      <c r="C541" s="84"/>
      <c r="D541" s="135"/>
      <c r="E541" s="17"/>
      <c r="F541" s="84"/>
      <c r="G541" s="18"/>
      <c r="H541" s="18"/>
      <c r="I541" s="76"/>
      <c r="J541" s="76"/>
      <c r="K541" s="76"/>
      <c r="L541" s="76"/>
      <c r="M541" s="40"/>
      <c r="N541" s="40"/>
      <c r="O541" s="40"/>
      <c r="P541" s="40"/>
      <c r="Q541" s="40"/>
      <c r="R541" s="40"/>
      <c r="S541" s="40"/>
      <c r="T541" s="40"/>
      <c r="U541" s="40"/>
    </row>
    <row r="542" spans="1:21" ht="24" customHeight="1" x14ac:dyDescent="0.2">
      <c r="A542" s="84"/>
      <c r="B542" s="84"/>
      <c r="C542" s="84"/>
      <c r="D542" s="135"/>
      <c r="E542" s="17"/>
      <c r="F542" s="84"/>
      <c r="G542" s="18"/>
      <c r="H542" s="18"/>
      <c r="I542" s="76"/>
      <c r="J542" s="76"/>
      <c r="K542" s="76"/>
      <c r="L542" s="76"/>
      <c r="M542" s="40"/>
      <c r="N542" s="40"/>
      <c r="O542" s="40"/>
      <c r="P542" s="40"/>
      <c r="Q542" s="40"/>
      <c r="R542" s="40"/>
      <c r="S542" s="40"/>
      <c r="T542" s="40"/>
      <c r="U542" s="40"/>
    </row>
    <row r="543" spans="1:21" ht="24" customHeight="1" x14ac:dyDescent="0.2">
      <c r="A543" s="84"/>
      <c r="B543" s="84"/>
      <c r="C543" s="84"/>
      <c r="D543" s="135"/>
      <c r="E543" s="17"/>
      <c r="F543" s="84"/>
      <c r="G543" s="18"/>
      <c r="H543" s="18"/>
      <c r="I543" s="76"/>
      <c r="J543" s="76"/>
      <c r="K543" s="76"/>
      <c r="L543" s="76"/>
      <c r="M543" s="40"/>
      <c r="N543" s="40"/>
      <c r="O543" s="40"/>
      <c r="P543" s="40"/>
      <c r="Q543" s="40"/>
      <c r="R543" s="40"/>
      <c r="S543" s="40"/>
      <c r="T543" s="40"/>
      <c r="U543" s="40"/>
    </row>
    <row r="544" spans="1:21" ht="24" customHeight="1" x14ac:dyDescent="0.2">
      <c r="A544" s="84"/>
      <c r="B544" s="84"/>
      <c r="C544" s="84"/>
      <c r="D544" s="135"/>
      <c r="E544" s="17"/>
      <c r="F544" s="84"/>
      <c r="G544" s="18"/>
      <c r="H544" s="18"/>
      <c r="I544" s="76"/>
      <c r="J544" s="76"/>
      <c r="K544" s="76"/>
      <c r="L544" s="76"/>
      <c r="M544" s="40"/>
      <c r="N544" s="40"/>
      <c r="O544" s="40"/>
      <c r="P544" s="40"/>
      <c r="Q544" s="40"/>
      <c r="R544" s="40"/>
      <c r="S544" s="40"/>
      <c r="T544" s="40"/>
      <c r="U544" s="40"/>
    </row>
    <row r="545" spans="1:21" ht="24" customHeight="1" x14ac:dyDescent="0.2">
      <c r="A545" s="84"/>
      <c r="B545" s="84"/>
      <c r="C545" s="84"/>
      <c r="D545" s="135"/>
      <c r="E545" s="17"/>
      <c r="F545" s="84"/>
      <c r="G545" s="18"/>
      <c r="H545" s="18"/>
      <c r="I545" s="76"/>
      <c r="J545" s="76"/>
      <c r="K545" s="76"/>
      <c r="L545" s="76"/>
      <c r="M545" s="40"/>
      <c r="N545" s="40"/>
      <c r="O545" s="40"/>
      <c r="P545" s="40"/>
      <c r="Q545" s="40"/>
      <c r="R545" s="40"/>
      <c r="S545" s="40"/>
      <c r="T545" s="40"/>
      <c r="U545" s="40"/>
    </row>
    <row r="546" spans="1:21" ht="24" customHeight="1" x14ac:dyDescent="0.2">
      <c r="A546" s="84"/>
      <c r="B546" s="84"/>
      <c r="C546" s="84"/>
      <c r="D546" s="135"/>
      <c r="E546" s="17"/>
      <c r="F546" s="84"/>
      <c r="G546" s="18"/>
      <c r="H546" s="18"/>
      <c r="I546" s="76"/>
      <c r="J546" s="76"/>
      <c r="K546" s="76"/>
      <c r="L546" s="76"/>
      <c r="M546" s="40"/>
      <c r="N546" s="40"/>
      <c r="O546" s="40"/>
      <c r="P546" s="40"/>
      <c r="Q546" s="40"/>
      <c r="R546" s="40"/>
      <c r="S546" s="40"/>
      <c r="T546" s="40"/>
      <c r="U546" s="40"/>
    </row>
    <row r="547" spans="1:21" ht="24" customHeight="1" x14ac:dyDescent="0.2">
      <c r="A547" s="84"/>
      <c r="B547" s="84"/>
      <c r="C547" s="84"/>
      <c r="D547" s="135"/>
      <c r="E547" s="17"/>
      <c r="F547" s="84"/>
      <c r="G547" s="18"/>
      <c r="H547" s="18"/>
      <c r="I547" s="76"/>
      <c r="J547" s="76"/>
      <c r="K547" s="76"/>
      <c r="L547" s="76"/>
      <c r="M547" s="40"/>
      <c r="N547" s="40"/>
      <c r="O547" s="40"/>
      <c r="P547" s="40"/>
      <c r="Q547" s="40"/>
      <c r="R547" s="40"/>
      <c r="S547" s="40"/>
      <c r="T547" s="40"/>
      <c r="U547" s="40"/>
    </row>
    <row r="548" spans="1:21" ht="24" customHeight="1" x14ac:dyDescent="0.2">
      <c r="A548" s="84"/>
      <c r="B548" s="84"/>
      <c r="C548" s="84"/>
      <c r="D548" s="135"/>
      <c r="E548" s="17"/>
      <c r="F548" s="84"/>
      <c r="G548" s="18"/>
      <c r="H548" s="18"/>
      <c r="I548" s="76"/>
      <c r="J548" s="76"/>
      <c r="K548" s="76"/>
      <c r="L548" s="76"/>
      <c r="M548" s="40"/>
      <c r="N548" s="40"/>
      <c r="O548" s="40"/>
      <c r="P548" s="40"/>
      <c r="Q548" s="40"/>
      <c r="R548" s="40"/>
      <c r="S548" s="40"/>
      <c r="T548" s="40"/>
      <c r="U548" s="40"/>
    </row>
    <row r="549" spans="1:21" ht="24" customHeight="1" x14ac:dyDescent="0.2">
      <c r="A549" s="84"/>
      <c r="B549" s="84"/>
      <c r="C549" s="84"/>
      <c r="D549" s="135"/>
      <c r="E549" s="17"/>
      <c r="F549" s="84"/>
      <c r="G549" s="18"/>
      <c r="H549" s="18"/>
      <c r="I549" s="76"/>
      <c r="J549" s="76"/>
      <c r="K549" s="76"/>
      <c r="L549" s="76"/>
      <c r="M549" s="40"/>
      <c r="N549" s="40"/>
      <c r="O549" s="40"/>
      <c r="P549" s="40"/>
      <c r="Q549" s="40"/>
      <c r="R549" s="40"/>
      <c r="S549" s="40"/>
      <c r="T549" s="40"/>
      <c r="U549" s="40"/>
    </row>
    <row r="550" spans="1:21" ht="24" customHeight="1" x14ac:dyDescent="0.2">
      <c r="A550" s="84"/>
      <c r="B550" s="84"/>
      <c r="C550" s="84"/>
      <c r="D550" s="135"/>
      <c r="E550" s="17"/>
      <c r="F550" s="84"/>
      <c r="G550" s="18"/>
      <c r="H550" s="18"/>
      <c r="I550" s="76"/>
      <c r="J550" s="76"/>
      <c r="K550" s="76"/>
      <c r="L550" s="76"/>
      <c r="M550" s="40"/>
      <c r="N550" s="40"/>
      <c r="O550" s="40"/>
      <c r="P550" s="40"/>
      <c r="Q550" s="40"/>
      <c r="R550" s="40"/>
      <c r="S550" s="40"/>
      <c r="T550" s="40"/>
      <c r="U550" s="40"/>
    </row>
    <row r="551" spans="1:21" ht="24" customHeight="1" x14ac:dyDescent="0.2">
      <c r="A551" s="84"/>
      <c r="B551" s="84"/>
      <c r="C551" s="84"/>
      <c r="D551" s="135"/>
      <c r="E551" s="17"/>
      <c r="F551" s="84"/>
      <c r="G551" s="18"/>
      <c r="H551" s="18"/>
      <c r="I551" s="76"/>
      <c r="J551" s="76"/>
      <c r="K551" s="76"/>
      <c r="L551" s="76"/>
      <c r="M551" s="40"/>
      <c r="N551" s="40"/>
      <c r="O551" s="40"/>
      <c r="P551" s="40"/>
      <c r="Q551" s="40"/>
      <c r="R551" s="40"/>
      <c r="S551" s="40"/>
      <c r="T551" s="40"/>
      <c r="U551" s="40"/>
    </row>
    <row r="552" spans="1:21" ht="24" customHeight="1" x14ac:dyDescent="0.2">
      <c r="A552" s="84"/>
      <c r="B552" s="84"/>
      <c r="C552" s="84"/>
      <c r="D552" s="135"/>
      <c r="E552" s="17"/>
      <c r="F552" s="84"/>
      <c r="G552" s="18"/>
      <c r="H552" s="18"/>
      <c r="I552" s="76"/>
      <c r="J552" s="76"/>
      <c r="K552" s="76"/>
      <c r="L552" s="76"/>
      <c r="M552" s="40"/>
      <c r="N552" s="40"/>
      <c r="O552" s="40"/>
      <c r="P552" s="40"/>
      <c r="Q552" s="40"/>
      <c r="R552" s="40"/>
      <c r="S552" s="40"/>
      <c r="T552" s="40"/>
      <c r="U552" s="40"/>
    </row>
    <row r="553" spans="1:21" ht="24" customHeight="1" x14ac:dyDescent="0.2">
      <c r="A553" s="84"/>
      <c r="B553" s="84"/>
      <c r="C553" s="84"/>
      <c r="D553" s="135"/>
      <c r="E553" s="17"/>
      <c r="F553" s="84"/>
      <c r="G553" s="18"/>
      <c r="H553" s="18"/>
      <c r="I553" s="76"/>
      <c r="J553" s="76"/>
      <c r="K553" s="76"/>
      <c r="L553" s="76"/>
      <c r="M553" s="40"/>
      <c r="N553" s="40"/>
      <c r="O553" s="40"/>
      <c r="P553" s="40"/>
      <c r="Q553" s="40"/>
      <c r="R553" s="40"/>
      <c r="S553" s="40"/>
      <c r="T553" s="40"/>
      <c r="U553" s="40"/>
    </row>
    <row r="554" spans="1:21" ht="24" customHeight="1" x14ac:dyDescent="0.2">
      <c r="A554" s="84"/>
      <c r="B554" s="84"/>
      <c r="C554" s="84"/>
      <c r="D554" s="135"/>
      <c r="E554" s="17"/>
      <c r="F554" s="84"/>
      <c r="G554" s="18"/>
      <c r="H554" s="18"/>
      <c r="I554" s="76"/>
      <c r="J554" s="76"/>
      <c r="K554" s="76"/>
      <c r="L554" s="76"/>
      <c r="M554" s="40"/>
      <c r="N554" s="40"/>
      <c r="O554" s="40"/>
      <c r="P554" s="40"/>
      <c r="Q554" s="40"/>
      <c r="R554" s="40"/>
      <c r="S554" s="40"/>
      <c r="T554" s="40"/>
      <c r="U554" s="40"/>
    </row>
    <row r="555" spans="1:21" ht="24" customHeight="1" x14ac:dyDescent="0.2">
      <c r="A555" s="84"/>
      <c r="B555" s="84"/>
      <c r="C555" s="84"/>
      <c r="D555" s="135"/>
      <c r="E555" s="17"/>
      <c r="F555" s="84"/>
      <c r="G555" s="18"/>
      <c r="H555" s="18"/>
      <c r="I555" s="76"/>
      <c r="J555" s="76"/>
      <c r="K555" s="76"/>
      <c r="L555" s="76"/>
      <c r="M555" s="40"/>
      <c r="N555" s="40"/>
      <c r="O555" s="40"/>
      <c r="P555" s="40"/>
      <c r="Q555" s="40"/>
      <c r="R555" s="40"/>
      <c r="S555" s="40"/>
      <c r="T555" s="40"/>
      <c r="U555" s="40"/>
    </row>
    <row r="556" spans="1:21" ht="24" customHeight="1" x14ac:dyDescent="0.2">
      <c r="A556" s="84"/>
      <c r="B556" s="84"/>
      <c r="C556" s="84"/>
      <c r="D556" s="135"/>
      <c r="E556" s="17"/>
      <c r="F556" s="84"/>
      <c r="G556" s="18"/>
      <c r="H556" s="18"/>
      <c r="I556" s="76"/>
      <c r="J556" s="76"/>
      <c r="K556" s="76"/>
      <c r="L556" s="76"/>
      <c r="M556" s="40"/>
      <c r="N556" s="40"/>
      <c r="O556" s="40"/>
      <c r="P556" s="40"/>
      <c r="Q556" s="40"/>
      <c r="R556" s="40"/>
      <c r="S556" s="40"/>
      <c r="T556" s="40"/>
      <c r="U556" s="40"/>
    </row>
    <row r="557" spans="1:21" ht="24" customHeight="1" x14ac:dyDescent="0.2">
      <c r="A557" s="84"/>
      <c r="B557" s="84"/>
      <c r="C557" s="84"/>
      <c r="D557" s="135"/>
      <c r="E557" s="17"/>
      <c r="F557" s="84"/>
      <c r="G557" s="18"/>
      <c r="H557" s="18"/>
      <c r="I557" s="76"/>
      <c r="J557" s="76"/>
      <c r="K557" s="76"/>
      <c r="L557" s="76"/>
      <c r="M557" s="40"/>
      <c r="N557" s="40"/>
      <c r="O557" s="40"/>
      <c r="P557" s="40"/>
      <c r="Q557" s="40"/>
      <c r="R557" s="40"/>
      <c r="S557" s="40"/>
      <c r="T557" s="40"/>
      <c r="U557" s="40"/>
    </row>
    <row r="558" spans="1:21" ht="24" customHeight="1" x14ac:dyDescent="0.2">
      <c r="A558" s="84"/>
      <c r="B558" s="84"/>
      <c r="C558" s="84"/>
      <c r="D558" s="135"/>
      <c r="E558" s="17"/>
      <c r="F558" s="84"/>
      <c r="G558" s="18"/>
      <c r="H558" s="18"/>
      <c r="I558" s="76"/>
      <c r="J558" s="76"/>
      <c r="K558" s="76"/>
      <c r="L558" s="76"/>
      <c r="M558" s="40"/>
      <c r="N558" s="40"/>
      <c r="O558" s="40"/>
      <c r="P558" s="40"/>
      <c r="Q558" s="40"/>
      <c r="R558" s="40"/>
      <c r="S558" s="40"/>
      <c r="T558" s="40"/>
      <c r="U558" s="40"/>
    </row>
    <row r="559" spans="1:21" ht="24" customHeight="1" x14ac:dyDescent="0.2">
      <c r="A559" s="84"/>
      <c r="B559" s="84"/>
      <c r="C559" s="84"/>
      <c r="D559" s="135"/>
      <c r="E559" s="17"/>
      <c r="F559" s="84"/>
      <c r="G559" s="18"/>
      <c r="H559" s="18"/>
      <c r="I559" s="76"/>
      <c r="J559" s="76"/>
      <c r="K559" s="76"/>
      <c r="L559" s="76"/>
      <c r="M559" s="40"/>
      <c r="N559" s="40"/>
      <c r="O559" s="40"/>
      <c r="P559" s="40"/>
      <c r="Q559" s="40"/>
      <c r="R559" s="40"/>
      <c r="S559" s="40"/>
      <c r="T559" s="40"/>
      <c r="U559" s="40"/>
    </row>
    <row r="560" spans="1:21" ht="24" customHeight="1" x14ac:dyDescent="0.2">
      <c r="A560" s="84"/>
      <c r="B560" s="84"/>
      <c r="C560" s="84"/>
      <c r="D560" s="135"/>
      <c r="E560" s="17"/>
      <c r="F560" s="84"/>
      <c r="G560" s="18"/>
      <c r="H560" s="18"/>
      <c r="I560" s="76"/>
      <c r="J560" s="76"/>
      <c r="K560" s="76"/>
      <c r="L560" s="76"/>
      <c r="M560" s="40"/>
      <c r="N560" s="40"/>
      <c r="O560" s="40"/>
      <c r="P560" s="40"/>
      <c r="Q560" s="40"/>
      <c r="R560" s="40"/>
      <c r="S560" s="40"/>
      <c r="T560" s="40"/>
      <c r="U560" s="40"/>
    </row>
    <row r="561" spans="1:21" ht="24" customHeight="1" x14ac:dyDescent="0.2">
      <c r="A561" s="84"/>
      <c r="B561" s="84"/>
      <c r="C561" s="84"/>
      <c r="D561" s="135"/>
      <c r="E561" s="17"/>
      <c r="F561" s="84"/>
      <c r="G561" s="18"/>
      <c r="H561" s="18"/>
      <c r="I561" s="76"/>
      <c r="J561" s="76"/>
      <c r="K561" s="76"/>
      <c r="L561" s="76"/>
      <c r="M561" s="40"/>
      <c r="N561" s="40"/>
      <c r="O561" s="40"/>
      <c r="P561" s="40"/>
      <c r="Q561" s="40"/>
      <c r="R561" s="40"/>
      <c r="S561" s="40"/>
      <c r="T561" s="40"/>
      <c r="U561" s="40"/>
    </row>
    <row r="562" spans="1:21" ht="24" customHeight="1" x14ac:dyDescent="0.2">
      <c r="A562" s="84"/>
      <c r="B562" s="84"/>
      <c r="C562" s="84"/>
      <c r="D562" s="135"/>
      <c r="E562" s="17"/>
      <c r="F562" s="84"/>
      <c r="G562" s="18"/>
      <c r="H562" s="18"/>
      <c r="I562" s="76"/>
      <c r="J562" s="76"/>
      <c r="K562" s="76"/>
      <c r="L562" s="76"/>
      <c r="M562" s="40"/>
      <c r="N562" s="40"/>
      <c r="O562" s="40"/>
      <c r="P562" s="40"/>
      <c r="Q562" s="40"/>
      <c r="R562" s="40"/>
      <c r="S562" s="40"/>
      <c r="T562" s="40"/>
      <c r="U562" s="40"/>
    </row>
    <row r="563" spans="1:21" ht="24" customHeight="1" x14ac:dyDescent="0.2">
      <c r="A563" s="84"/>
      <c r="B563" s="84"/>
      <c r="C563" s="84"/>
      <c r="D563" s="135"/>
      <c r="E563" s="17"/>
      <c r="F563" s="84"/>
      <c r="G563" s="18"/>
      <c r="H563" s="18"/>
      <c r="I563" s="76"/>
      <c r="J563" s="76"/>
      <c r="K563" s="76"/>
      <c r="L563" s="76"/>
      <c r="M563" s="40"/>
      <c r="N563" s="40"/>
      <c r="O563" s="40"/>
      <c r="P563" s="40"/>
      <c r="Q563" s="40"/>
      <c r="R563" s="40"/>
      <c r="S563" s="40"/>
      <c r="T563" s="40"/>
      <c r="U563" s="40"/>
    </row>
    <row r="564" spans="1:21" ht="24" customHeight="1" x14ac:dyDescent="0.2">
      <c r="A564" s="84"/>
      <c r="B564" s="84"/>
      <c r="C564" s="84"/>
      <c r="D564" s="135"/>
      <c r="E564" s="17"/>
      <c r="F564" s="84"/>
      <c r="G564" s="18"/>
      <c r="H564" s="18"/>
      <c r="I564" s="76"/>
      <c r="J564" s="76"/>
      <c r="K564" s="76"/>
      <c r="L564" s="76"/>
      <c r="M564" s="40"/>
      <c r="N564" s="40"/>
      <c r="O564" s="40"/>
      <c r="P564" s="40"/>
      <c r="Q564" s="40"/>
      <c r="R564" s="40"/>
      <c r="S564" s="40"/>
      <c r="T564" s="40"/>
      <c r="U564" s="40"/>
    </row>
    <row r="565" spans="1:21" ht="24" customHeight="1" x14ac:dyDescent="0.2">
      <c r="A565" s="84"/>
      <c r="B565" s="84"/>
      <c r="C565" s="84"/>
      <c r="D565" s="135"/>
      <c r="E565" s="17"/>
      <c r="F565" s="84"/>
      <c r="G565" s="18"/>
      <c r="H565" s="18"/>
      <c r="I565" s="76"/>
      <c r="J565" s="76"/>
      <c r="K565" s="76"/>
      <c r="L565" s="76"/>
      <c r="M565" s="40"/>
      <c r="N565" s="40"/>
      <c r="O565" s="40"/>
      <c r="P565" s="40"/>
      <c r="Q565" s="40"/>
      <c r="R565" s="40"/>
      <c r="S565" s="40"/>
      <c r="T565" s="40"/>
      <c r="U565" s="40"/>
    </row>
    <row r="566" spans="1:21" ht="24" customHeight="1" x14ac:dyDescent="0.2">
      <c r="A566" s="84"/>
      <c r="B566" s="84"/>
      <c r="C566" s="84"/>
      <c r="D566" s="135"/>
      <c r="E566" s="17"/>
      <c r="F566" s="84"/>
      <c r="G566" s="18"/>
      <c r="H566" s="18"/>
      <c r="I566" s="76"/>
      <c r="J566" s="76"/>
      <c r="K566" s="76"/>
      <c r="L566" s="76"/>
      <c r="M566" s="40"/>
      <c r="N566" s="40"/>
      <c r="O566" s="40"/>
      <c r="P566" s="40"/>
      <c r="Q566" s="40"/>
      <c r="R566" s="40"/>
      <c r="S566" s="40"/>
      <c r="T566" s="40"/>
      <c r="U566" s="40"/>
    </row>
  </sheetData>
  <sheetProtection selectLockedCells="1"/>
  <dataConsolidate link="1"/>
  <mergeCells count="704">
    <mergeCell ref="A352:H352"/>
    <mergeCell ref="A351:H351"/>
    <mergeCell ref="A315:A316"/>
    <mergeCell ref="B315:B316"/>
    <mergeCell ref="C315:C316"/>
    <mergeCell ref="D315:D316"/>
    <mergeCell ref="E315:E316"/>
    <mergeCell ref="F316:H316"/>
    <mergeCell ref="A350:H350"/>
    <mergeCell ref="B317:B319"/>
    <mergeCell ref="G322:G324"/>
    <mergeCell ref="E322:E323"/>
    <mergeCell ref="D322:D325"/>
    <mergeCell ref="F325:H325"/>
    <mergeCell ref="A317:A319"/>
    <mergeCell ref="A341:H341"/>
    <mergeCell ref="A331:A332"/>
    <mergeCell ref="B331:B332"/>
    <mergeCell ref="C331:C332"/>
    <mergeCell ref="B337:H337"/>
    <mergeCell ref="A328:A330"/>
    <mergeCell ref="B328:B330"/>
    <mergeCell ref="C328:C330"/>
    <mergeCell ref="D328:D330"/>
    <mergeCell ref="A267:A270"/>
    <mergeCell ref="D267:D270"/>
    <mergeCell ref="F270:H270"/>
    <mergeCell ref="G267:G269"/>
    <mergeCell ref="F275:F276"/>
    <mergeCell ref="C278:C280"/>
    <mergeCell ref="C281:H281"/>
    <mergeCell ref="A291:A292"/>
    <mergeCell ref="A289:A290"/>
    <mergeCell ref="A287:A288"/>
    <mergeCell ref="B291:B292"/>
    <mergeCell ref="A283:A286"/>
    <mergeCell ref="A275:A277"/>
    <mergeCell ref="F292:H292"/>
    <mergeCell ref="C282:T282"/>
    <mergeCell ref="F286:H286"/>
    <mergeCell ref="F290:H290"/>
    <mergeCell ref="B287:B288"/>
    <mergeCell ref="G275:G276"/>
    <mergeCell ref="G328:G329"/>
    <mergeCell ref="F330:H330"/>
    <mergeCell ref="D306:D307"/>
    <mergeCell ref="A312:A314"/>
    <mergeCell ref="A310:A311"/>
    <mergeCell ref="B310:B311"/>
    <mergeCell ref="F294:H294"/>
    <mergeCell ref="B293:B294"/>
    <mergeCell ref="F305:H305"/>
    <mergeCell ref="A297:A299"/>
    <mergeCell ref="C293:C294"/>
    <mergeCell ref="A302:A305"/>
    <mergeCell ref="D293:D294"/>
    <mergeCell ref="E293:E294"/>
    <mergeCell ref="A295:A296"/>
    <mergeCell ref="B306:B307"/>
    <mergeCell ref="C306:C307"/>
    <mergeCell ref="F307:H307"/>
    <mergeCell ref="G297:G298"/>
    <mergeCell ref="F297:F298"/>
    <mergeCell ref="G312:G313"/>
    <mergeCell ref="A308:A309"/>
    <mergeCell ref="B308:B309"/>
    <mergeCell ref="C308:C309"/>
    <mergeCell ref="A179:A182"/>
    <mergeCell ref="B179:B182"/>
    <mergeCell ref="C179:C182"/>
    <mergeCell ref="D179:D182"/>
    <mergeCell ref="E179:E182"/>
    <mergeCell ref="F182:H182"/>
    <mergeCell ref="F179:F181"/>
    <mergeCell ref="G179:G181"/>
    <mergeCell ref="A263:A266"/>
    <mergeCell ref="B263:B266"/>
    <mergeCell ref="C194:X194"/>
    <mergeCell ref="C207:C211"/>
    <mergeCell ref="F239:H239"/>
    <mergeCell ref="B212:B216"/>
    <mergeCell ref="B207:B211"/>
    <mergeCell ref="D238:D239"/>
    <mergeCell ref="F237:H237"/>
    <mergeCell ref="F234:F236"/>
    <mergeCell ref="G234:G236"/>
    <mergeCell ref="F243:H243"/>
    <mergeCell ref="F241:H241"/>
    <mergeCell ref="A183:A184"/>
    <mergeCell ref="B183:B184"/>
    <mergeCell ref="A191:A192"/>
    <mergeCell ref="A165:A169"/>
    <mergeCell ref="A163:A164"/>
    <mergeCell ref="A153:A157"/>
    <mergeCell ref="B165:B169"/>
    <mergeCell ref="A174:A178"/>
    <mergeCell ref="E158:E162"/>
    <mergeCell ref="E170:E171"/>
    <mergeCell ref="E165:E169"/>
    <mergeCell ref="D158:D162"/>
    <mergeCell ref="C153:C157"/>
    <mergeCell ref="E153:E157"/>
    <mergeCell ref="B170:B171"/>
    <mergeCell ref="B174:B178"/>
    <mergeCell ref="E163:E164"/>
    <mergeCell ref="A261:A262"/>
    <mergeCell ref="B312:B314"/>
    <mergeCell ref="C312:C314"/>
    <mergeCell ref="C310:C311"/>
    <mergeCell ref="A207:A211"/>
    <mergeCell ref="A212:A216"/>
    <mergeCell ref="C183:C184"/>
    <mergeCell ref="D183:D184"/>
    <mergeCell ref="E183:E184"/>
    <mergeCell ref="E228:E229"/>
    <mergeCell ref="D223:D227"/>
    <mergeCell ref="E223:E227"/>
    <mergeCell ref="C221:C222"/>
    <mergeCell ref="A223:A227"/>
    <mergeCell ref="D195:D196"/>
    <mergeCell ref="C195:C196"/>
    <mergeCell ref="B202:B206"/>
    <mergeCell ref="B223:B227"/>
    <mergeCell ref="C228:C229"/>
    <mergeCell ref="C223:C227"/>
    <mergeCell ref="A185:A187"/>
    <mergeCell ref="B185:B187"/>
    <mergeCell ref="C185:C187"/>
    <mergeCell ref="B191:B192"/>
    <mergeCell ref="B103:B107"/>
    <mergeCell ref="C118:C122"/>
    <mergeCell ref="C230:C231"/>
    <mergeCell ref="B228:B229"/>
    <mergeCell ref="C174:C178"/>
    <mergeCell ref="D174:D178"/>
    <mergeCell ref="C170:C171"/>
    <mergeCell ref="F142:H142"/>
    <mergeCell ref="A347:H347"/>
    <mergeCell ref="A346:H346"/>
    <mergeCell ref="A342:H342"/>
    <mergeCell ref="A338:H338"/>
    <mergeCell ref="A340:H340"/>
    <mergeCell ref="A172:A173"/>
    <mergeCell ref="B172:B173"/>
    <mergeCell ref="C172:C173"/>
    <mergeCell ref="D172:D173"/>
    <mergeCell ref="E172:E173"/>
    <mergeCell ref="F173:H173"/>
    <mergeCell ref="A326:A327"/>
    <mergeCell ref="B326:B327"/>
    <mergeCell ref="C326:C327"/>
    <mergeCell ref="D326:D327"/>
    <mergeCell ref="E326:E327"/>
    <mergeCell ref="C123:C127"/>
    <mergeCell ref="C133:C137"/>
    <mergeCell ref="B133:B137"/>
    <mergeCell ref="D128:D132"/>
    <mergeCell ref="D123:D127"/>
    <mergeCell ref="D118:D122"/>
    <mergeCell ref="D133:D137"/>
    <mergeCell ref="D108:D112"/>
    <mergeCell ref="B108:B112"/>
    <mergeCell ref="C113:C117"/>
    <mergeCell ref="B118:B122"/>
    <mergeCell ref="D113:D117"/>
    <mergeCell ref="E4:E7"/>
    <mergeCell ref="D312:D314"/>
    <mergeCell ref="E312:E314"/>
    <mergeCell ref="F314:H314"/>
    <mergeCell ref="V5:X5"/>
    <mergeCell ref="U5:U7"/>
    <mergeCell ref="H4:H7"/>
    <mergeCell ref="G4:G7"/>
    <mergeCell ref="D4:D7"/>
    <mergeCell ref="D185:D187"/>
    <mergeCell ref="E185:E187"/>
    <mergeCell ref="D191:D192"/>
    <mergeCell ref="E191:E192"/>
    <mergeCell ref="F192:H192"/>
    <mergeCell ref="G174:G177"/>
    <mergeCell ref="F174:F177"/>
    <mergeCell ref="F112:H112"/>
    <mergeCell ref="G108:G111"/>
    <mergeCell ref="E113:E117"/>
    <mergeCell ref="E108:E112"/>
    <mergeCell ref="F117:H117"/>
    <mergeCell ref="G133:G136"/>
    <mergeCell ref="F78:F81"/>
    <mergeCell ref="F143:F146"/>
    <mergeCell ref="A415:E415"/>
    <mergeCell ref="A411:E411"/>
    <mergeCell ref="A438:E438"/>
    <mergeCell ref="A428:E428"/>
    <mergeCell ref="A353:H353"/>
    <mergeCell ref="A420:E420"/>
    <mergeCell ref="A2:X2"/>
    <mergeCell ref="U4:X4"/>
    <mergeCell ref="M4:P4"/>
    <mergeCell ref="W3:X3"/>
    <mergeCell ref="C3:H3"/>
    <mergeCell ref="C4:C7"/>
    <mergeCell ref="I5:I7"/>
    <mergeCell ref="I4:L4"/>
    <mergeCell ref="T6:T7"/>
    <mergeCell ref="P6:P7"/>
    <mergeCell ref="X6:X7"/>
    <mergeCell ref="L6:L7"/>
    <mergeCell ref="M5:M7"/>
    <mergeCell ref="N5:P5"/>
    <mergeCell ref="Q5:Q7"/>
    <mergeCell ref="R5:T5"/>
    <mergeCell ref="A4:A7"/>
    <mergeCell ref="Q4:T4"/>
    <mergeCell ref="A348:H348"/>
    <mergeCell ref="A344:H344"/>
    <mergeCell ref="A343:H343"/>
    <mergeCell ref="A345:H345"/>
    <mergeCell ref="J5:L5"/>
    <mergeCell ref="B4:B7"/>
    <mergeCell ref="F4:F7"/>
    <mergeCell ref="A495:E495"/>
    <mergeCell ref="A475:E475"/>
    <mergeCell ref="A479:E479"/>
    <mergeCell ref="A484:E484"/>
    <mergeCell ref="A487:E487"/>
    <mergeCell ref="A491:E491"/>
    <mergeCell ref="A471:E471"/>
    <mergeCell ref="A446:E446"/>
    <mergeCell ref="A407:E407"/>
    <mergeCell ref="A460:E460"/>
    <mergeCell ref="A433:E433"/>
    <mergeCell ref="A457:E457"/>
    <mergeCell ref="A450:E450"/>
    <mergeCell ref="A467:E467"/>
    <mergeCell ref="A454:E454"/>
    <mergeCell ref="A442:E442"/>
    <mergeCell ref="A463:E463"/>
    <mergeCell ref="B230:B231"/>
    <mergeCell ref="A228:A229"/>
    <mergeCell ref="A242:A243"/>
    <mergeCell ref="B255:B256"/>
    <mergeCell ref="A339:H339"/>
    <mergeCell ref="A423:E423"/>
    <mergeCell ref="A402:E402"/>
    <mergeCell ref="A293:A294"/>
    <mergeCell ref="A354:H354"/>
    <mergeCell ref="E297:E299"/>
    <mergeCell ref="G302:G304"/>
    <mergeCell ref="F301:H301"/>
    <mergeCell ref="F302:F304"/>
    <mergeCell ref="A383:E383"/>
    <mergeCell ref="A397:E397"/>
    <mergeCell ref="A388:E388"/>
    <mergeCell ref="F321:H321"/>
    <mergeCell ref="D310:D311"/>
    <mergeCell ref="A349:H349"/>
    <mergeCell ref="C336:H336"/>
    <mergeCell ref="B297:B299"/>
    <mergeCell ref="A306:A307"/>
    <mergeCell ref="A322:A325"/>
    <mergeCell ref="B322:B325"/>
    <mergeCell ref="A393:E393"/>
    <mergeCell ref="A234:A237"/>
    <mergeCell ref="B221:B222"/>
    <mergeCell ref="B234:B237"/>
    <mergeCell ref="B238:B239"/>
    <mergeCell ref="E291:E292"/>
    <mergeCell ref="D291:D292"/>
    <mergeCell ref="E289:E290"/>
    <mergeCell ref="A255:A256"/>
    <mergeCell ref="C255:C256"/>
    <mergeCell ref="A253:A254"/>
    <mergeCell ref="D283:D286"/>
    <mergeCell ref="E283:E286"/>
    <mergeCell ref="D287:D288"/>
    <mergeCell ref="B289:B290"/>
    <mergeCell ref="A300:A301"/>
    <mergeCell ref="A221:A222"/>
    <mergeCell ref="A230:A231"/>
    <mergeCell ref="C233:X233"/>
    <mergeCell ref="D230:D231"/>
    <mergeCell ref="E230:E231"/>
    <mergeCell ref="C234:C237"/>
    <mergeCell ref="C238:C239"/>
    <mergeCell ref="F254:H254"/>
    <mergeCell ref="G63:G66"/>
    <mergeCell ref="F103:F106"/>
    <mergeCell ref="G103:G106"/>
    <mergeCell ref="F102:H102"/>
    <mergeCell ref="F73:F76"/>
    <mergeCell ref="F72:H72"/>
    <mergeCell ref="E88:E92"/>
    <mergeCell ref="F88:F91"/>
    <mergeCell ref="F83:F86"/>
    <mergeCell ref="A12:A16"/>
    <mergeCell ref="B10:X10"/>
    <mergeCell ref="F16:H16"/>
    <mergeCell ref="D12:D16"/>
    <mergeCell ref="B12:B16"/>
    <mergeCell ref="E12:E16"/>
    <mergeCell ref="C28:C32"/>
    <mergeCell ref="D17:D22"/>
    <mergeCell ref="B23:B27"/>
    <mergeCell ref="A23:A27"/>
    <mergeCell ref="E23:E27"/>
    <mergeCell ref="D28:D32"/>
    <mergeCell ref="F27:H27"/>
    <mergeCell ref="F28:F31"/>
    <mergeCell ref="F22:H22"/>
    <mergeCell ref="C17:C22"/>
    <mergeCell ref="G23:G26"/>
    <mergeCell ref="A49:A53"/>
    <mergeCell ref="D68:D72"/>
    <mergeCell ref="G73:G76"/>
    <mergeCell ref="A68:A72"/>
    <mergeCell ref="G83:G86"/>
    <mergeCell ref="G78:G81"/>
    <mergeCell ref="E68:E72"/>
    <mergeCell ref="E63:E67"/>
    <mergeCell ref="F67:H67"/>
    <mergeCell ref="D73:D77"/>
    <mergeCell ref="C68:C72"/>
    <mergeCell ref="G54:G57"/>
    <mergeCell ref="F53:H53"/>
    <mergeCell ref="F58:H58"/>
    <mergeCell ref="G49:G52"/>
    <mergeCell ref="G68:G71"/>
    <mergeCell ref="F62:H62"/>
    <mergeCell ref="F68:F71"/>
    <mergeCell ref="D63:D67"/>
    <mergeCell ref="D49:D53"/>
    <mergeCell ref="E54:E58"/>
    <mergeCell ref="C54:C58"/>
    <mergeCell ref="B54:B58"/>
    <mergeCell ref="G59:G61"/>
    <mergeCell ref="A8:X8"/>
    <mergeCell ref="A17:A22"/>
    <mergeCell ref="D23:D27"/>
    <mergeCell ref="F23:F26"/>
    <mergeCell ref="G17:G21"/>
    <mergeCell ref="B17:B22"/>
    <mergeCell ref="F32:H32"/>
    <mergeCell ref="F38:H38"/>
    <mergeCell ref="G28:G31"/>
    <mergeCell ref="F33:F37"/>
    <mergeCell ref="C33:C38"/>
    <mergeCell ref="F17:F21"/>
    <mergeCell ref="C11:X11"/>
    <mergeCell ref="G12:G15"/>
    <mergeCell ref="F12:F15"/>
    <mergeCell ref="C23:C27"/>
    <mergeCell ref="D33:D38"/>
    <mergeCell ref="G33:G37"/>
    <mergeCell ref="E33:E38"/>
    <mergeCell ref="B28:B32"/>
    <mergeCell ref="B33:B38"/>
    <mergeCell ref="E28:E32"/>
    <mergeCell ref="C12:C16"/>
    <mergeCell ref="A9:X9"/>
    <mergeCell ref="A54:A58"/>
    <mergeCell ref="B49:B53"/>
    <mergeCell ref="A118:A122"/>
    <mergeCell ref="B93:B97"/>
    <mergeCell ref="C73:C77"/>
    <mergeCell ref="C78:C82"/>
    <mergeCell ref="B73:B77"/>
    <mergeCell ref="A113:A117"/>
    <mergeCell ref="A78:A82"/>
    <mergeCell ref="A93:A97"/>
    <mergeCell ref="C83:C87"/>
    <mergeCell ref="C93:C97"/>
    <mergeCell ref="B78:B82"/>
    <mergeCell ref="B83:B87"/>
    <mergeCell ref="C103:C107"/>
    <mergeCell ref="C108:C112"/>
    <mergeCell ref="B98:B102"/>
    <mergeCell ref="A83:A87"/>
    <mergeCell ref="C98:C102"/>
    <mergeCell ref="A98:A102"/>
    <mergeCell ref="C88:C92"/>
    <mergeCell ref="A88:A92"/>
    <mergeCell ref="B88:B92"/>
    <mergeCell ref="B113:B117"/>
    <mergeCell ref="A108:A112"/>
    <mergeCell ref="A103:A107"/>
    <mergeCell ref="A73:A77"/>
    <mergeCell ref="A63:A67"/>
    <mergeCell ref="B63:B67"/>
    <mergeCell ref="B68:B72"/>
    <mergeCell ref="F97:H97"/>
    <mergeCell ref="G98:G101"/>
    <mergeCell ref="F98:F101"/>
    <mergeCell ref="F92:H92"/>
    <mergeCell ref="E93:E97"/>
    <mergeCell ref="D98:D102"/>
    <mergeCell ref="D88:D92"/>
    <mergeCell ref="G93:G96"/>
    <mergeCell ref="G88:G91"/>
    <mergeCell ref="F108:F111"/>
    <mergeCell ref="D103:D107"/>
    <mergeCell ref="C63:C67"/>
    <mergeCell ref="F93:F96"/>
    <mergeCell ref="E103:E107"/>
    <mergeCell ref="F107:H107"/>
    <mergeCell ref="E98:E102"/>
    <mergeCell ref="F63:F66"/>
    <mergeCell ref="E78:E82"/>
    <mergeCell ref="C49:C53"/>
    <mergeCell ref="B44:B48"/>
    <mergeCell ref="B59:B62"/>
    <mergeCell ref="F54:F57"/>
    <mergeCell ref="E17:E22"/>
    <mergeCell ref="D54:D58"/>
    <mergeCell ref="D44:D48"/>
    <mergeCell ref="E49:E53"/>
    <mergeCell ref="E59:E62"/>
    <mergeCell ref="F48:H48"/>
    <mergeCell ref="D39:D43"/>
    <mergeCell ref="F43:H43"/>
    <mergeCell ref="F39:F42"/>
    <mergeCell ref="G39:G42"/>
    <mergeCell ref="F59:F61"/>
    <mergeCell ref="C39:C43"/>
    <mergeCell ref="C44:C48"/>
    <mergeCell ref="G44:G47"/>
    <mergeCell ref="D59:D62"/>
    <mergeCell ref="B39:B43"/>
    <mergeCell ref="E44:E48"/>
    <mergeCell ref="E39:E43"/>
    <mergeCell ref="F44:F47"/>
    <mergeCell ref="F49:F52"/>
    <mergeCell ref="A59:A62"/>
    <mergeCell ref="C59:C62"/>
    <mergeCell ref="D165:D169"/>
    <mergeCell ref="F152:H152"/>
    <mergeCell ref="C163:C164"/>
    <mergeCell ref="C165:C169"/>
    <mergeCell ref="F196:H196"/>
    <mergeCell ref="F162:H162"/>
    <mergeCell ref="F171:H171"/>
    <mergeCell ref="F169:H169"/>
    <mergeCell ref="B153:B157"/>
    <mergeCell ref="F133:F136"/>
    <mergeCell ref="D138:D142"/>
    <mergeCell ref="E148:E152"/>
    <mergeCell ref="E73:E77"/>
    <mergeCell ref="F82:H82"/>
    <mergeCell ref="F77:H77"/>
    <mergeCell ref="C128:C132"/>
    <mergeCell ref="B123:B127"/>
    <mergeCell ref="D83:D87"/>
    <mergeCell ref="D93:D97"/>
    <mergeCell ref="F87:H87"/>
    <mergeCell ref="D78:D82"/>
    <mergeCell ref="E83:E87"/>
    <mergeCell ref="A44:A48"/>
    <mergeCell ref="A33:A38"/>
    <mergeCell ref="A28:A32"/>
    <mergeCell ref="A39:A43"/>
    <mergeCell ref="F138:F141"/>
    <mergeCell ref="G138:G141"/>
    <mergeCell ref="F147:H147"/>
    <mergeCell ref="A238:A239"/>
    <mergeCell ref="E221:E222"/>
    <mergeCell ref="D221:D222"/>
    <mergeCell ref="E207:E211"/>
    <mergeCell ref="A123:A127"/>
    <mergeCell ref="A138:A142"/>
    <mergeCell ref="G143:G146"/>
    <mergeCell ref="F123:F126"/>
    <mergeCell ref="D148:D152"/>
    <mergeCell ref="D153:D157"/>
    <mergeCell ref="A133:A137"/>
    <mergeCell ref="B128:B132"/>
    <mergeCell ref="A128:A132"/>
    <mergeCell ref="C138:C142"/>
    <mergeCell ref="F148:F151"/>
    <mergeCell ref="G128:G131"/>
    <mergeCell ref="F137:H137"/>
    <mergeCell ref="G158:G161"/>
    <mergeCell ref="F164:H164"/>
    <mergeCell ref="B143:B147"/>
    <mergeCell ref="B138:B142"/>
    <mergeCell ref="D143:D147"/>
    <mergeCell ref="A143:A147"/>
    <mergeCell ref="B148:B152"/>
    <mergeCell ref="E143:E147"/>
    <mergeCell ref="E138:E142"/>
    <mergeCell ref="G148:G151"/>
    <mergeCell ref="A148:A152"/>
    <mergeCell ref="A158:A162"/>
    <mergeCell ref="C148:C152"/>
    <mergeCell ref="G153:G156"/>
    <mergeCell ref="F153:F156"/>
    <mergeCell ref="F158:F161"/>
    <mergeCell ref="E133:E137"/>
    <mergeCell ref="E123:E127"/>
    <mergeCell ref="E118:E122"/>
    <mergeCell ref="F118:F121"/>
    <mergeCell ref="G123:G126"/>
    <mergeCell ref="F127:H127"/>
    <mergeCell ref="F122:H122"/>
    <mergeCell ref="G118:G121"/>
    <mergeCell ref="F113:F116"/>
    <mergeCell ref="G113:G116"/>
    <mergeCell ref="F128:F131"/>
    <mergeCell ref="E128:E132"/>
    <mergeCell ref="F132:H132"/>
    <mergeCell ref="G165:G168"/>
    <mergeCell ref="E174:E178"/>
    <mergeCell ref="F184:H184"/>
    <mergeCell ref="F220:H220"/>
    <mergeCell ref="G207:G210"/>
    <mergeCell ref="F201:H201"/>
    <mergeCell ref="F202:F205"/>
    <mergeCell ref="F206:H206"/>
    <mergeCell ref="G217:G219"/>
    <mergeCell ref="F217:F219"/>
    <mergeCell ref="E202:E206"/>
    <mergeCell ref="G202:G205"/>
    <mergeCell ref="F211:H211"/>
    <mergeCell ref="G185:G186"/>
    <mergeCell ref="G197:G200"/>
    <mergeCell ref="F178:H178"/>
    <mergeCell ref="D240:D241"/>
    <mergeCell ref="C246:C250"/>
    <mergeCell ref="G246:G249"/>
    <mergeCell ref="D207:D211"/>
    <mergeCell ref="C212:C216"/>
    <mergeCell ref="C197:C201"/>
    <mergeCell ref="G223:G226"/>
    <mergeCell ref="F223:F226"/>
    <mergeCell ref="D228:D229"/>
    <mergeCell ref="C232:H232"/>
    <mergeCell ref="C217:C220"/>
    <mergeCell ref="D197:D201"/>
    <mergeCell ref="C202:C206"/>
    <mergeCell ref="F207:F210"/>
    <mergeCell ref="F229:H229"/>
    <mergeCell ref="F231:H231"/>
    <mergeCell ref="E197:E201"/>
    <mergeCell ref="F227:H227"/>
    <mergeCell ref="D217:D220"/>
    <mergeCell ref="D212:D216"/>
    <mergeCell ref="D202:D206"/>
    <mergeCell ref="A217:A220"/>
    <mergeCell ref="A170:A171"/>
    <mergeCell ref="A197:A201"/>
    <mergeCell ref="A195:A196"/>
    <mergeCell ref="A202:A206"/>
    <mergeCell ref="B195:B196"/>
    <mergeCell ref="B197:B201"/>
    <mergeCell ref="F157:H157"/>
    <mergeCell ref="F216:H216"/>
    <mergeCell ref="E217:E220"/>
    <mergeCell ref="F212:F215"/>
    <mergeCell ref="D170:D171"/>
    <mergeCell ref="C193:H193"/>
    <mergeCell ref="B217:B220"/>
    <mergeCell ref="C158:C162"/>
    <mergeCell ref="B163:B164"/>
    <mergeCell ref="B158:B162"/>
    <mergeCell ref="F197:F200"/>
    <mergeCell ref="D163:D164"/>
    <mergeCell ref="F187:H187"/>
    <mergeCell ref="F185:F186"/>
    <mergeCell ref="E195:E196"/>
    <mergeCell ref="C191:C192"/>
    <mergeCell ref="F165:F168"/>
    <mergeCell ref="F278:F279"/>
    <mergeCell ref="B259:X259"/>
    <mergeCell ref="B246:B250"/>
    <mergeCell ref="D242:D243"/>
    <mergeCell ref="E242:E243"/>
    <mergeCell ref="T1:X1"/>
    <mergeCell ref="E212:E216"/>
    <mergeCell ref="F222:H222"/>
    <mergeCell ref="G212:G215"/>
    <mergeCell ref="C143:C147"/>
    <mergeCell ref="E234:E237"/>
    <mergeCell ref="E238:E239"/>
    <mergeCell ref="D234:D237"/>
    <mergeCell ref="C244:H244"/>
    <mergeCell ref="E253:E254"/>
    <mergeCell ref="C240:C241"/>
    <mergeCell ref="C251:H251"/>
    <mergeCell ref="C242:C243"/>
    <mergeCell ref="F250:H250"/>
    <mergeCell ref="D253:D254"/>
    <mergeCell ref="D246:D250"/>
    <mergeCell ref="E240:E241"/>
    <mergeCell ref="C245:X245"/>
    <mergeCell ref="C252:X252"/>
    <mergeCell ref="B275:B277"/>
    <mergeCell ref="F267:F269"/>
    <mergeCell ref="E267:E270"/>
    <mergeCell ref="C267:C270"/>
    <mergeCell ref="B267:B270"/>
    <mergeCell ref="A246:A250"/>
    <mergeCell ref="B240:B241"/>
    <mergeCell ref="F283:F285"/>
    <mergeCell ref="C289:C290"/>
    <mergeCell ref="E263:E266"/>
    <mergeCell ref="A240:A241"/>
    <mergeCell ref="C287:C288"/>
    <mergeCell ref="E287:E288"/>
    <mergeCell ref="B283:B286"/>
    <mergeCell ref="F280:H280"/>
    <mergeCell ref="F288:H288"/>
    <mergeCell ref="C283:C286"/>
    <mergeCell ref="F277:H277"/>
    <mergeCell ref="C274:X274"/>
    <mergeCell ref="E275:E277"/>
    <mergeCell ref="B272:H272"/>
    <mergeCell ref="C271:H271"/>
    <mergeCell ref="B273:X273"/>
    <mergeCell ref="G278:G279"/>
    <mergeCell ref="B253:B254"/>
    <mergeCell ref="D261:D262"/>
    <mergeCell ref="F262:H262"/>
    <mergeCell ref="F246:F249"/>
    <mergeCell ref="C260:X260"/>
    <mergeCell ref="B258:H258"/>
    <mergeCell ref="B261:B262"/>
    <mergeCell ref="E255:E256"/>
    <mergeCell ref="D255:D256"/>
    <mergeCell ref="C253:C254"/>
    <mergeCell ref="C257:H257"/>
    <mergeCell ref="C261:C262"/>
    <mergeCell ref="F256:H256"/>
    <mergeCell ref="E261:E262"/>
    <mergeCell ref="E246:E250"/>
    <mergeCell ref="A333:A335"/>
    <mergeCell ref="B333:B335"/>
    <mergeCell ref="C333:C335"/>
    <mergeCell ref="D333:D335"/>
    <mergeCell ref="E333:E335"/>
    <mergeCell ref="F333:F334"/>
    <mergeCell ref="E317:E319"/>
    <mergeCell ref="E306:E307"/>
    <mergeCell ref="C295:C296"/>
    <mergeCell ref="E302:E305"/>
    <mergeCell ref="D302:D305"/>
    <mergeCell ref="C297:C299"/>
    <mergeCell ref="E300:E301"/>
    <mergeCell ref="D300:D301"/>
    <mergeCell ref="C300:C301"/>
    <mergeCell ref="C302:C305"/>
    <mergeCell ref="D295:D296"/>
    <mergeCell ref="C322:C325"/>
    <mergeCell ref="F327:H327"/>
    <mergeCell ref="D331:D332"/>
    <mergeCell ref="E331:E332"/>
    <mergeCell ref="F332:H332"/>
    <mergeCell ref="E328:E330"/>
    <mergeCell ref="F328:F329"/>
    <mergeCell ref="G333:G334"/>
    <mergeCell ref="F335:H335"/>
    <mergeCell ref="G283:G285"/>
    <mergeCell ref="D297:D299"/>
    <mergeCell ref="C291:C292"/>
    <mergeCell ref="D289:D290"/>
    <mergeCell ref="A320:A321"/>
    <mergeCell ref="B320:B321"/>
    <mergeCell ref="C320:C321"/>
    <mergeCell ref="D320:D321"/>
    <mergeCell ref="E310:E311"/>
    <mergeCell ref="F299:H299"/>
    <mergeCell ref="F309:H309"/>
    <mergeCell ref="F319:H319"/>
    <mergeCell ref="F296:H296"/>
    <mergeCell ref="C317:C319"/>
    <mergeCell ref="F311:H311"/>
    <mergeCell ref="D308:D309"/>
    <mergeCell ref="E320:E321"/>
    <mergeCell ref="F312:F313"/>
    <mergeCell ref="G317:G318"/>
    <mergeCell ref="F317:F318"/>
    <mergeCell ref="D317:D319"/>
    <mergeCell ref="E295:E296"/>
    <mergeCell ref="E308:E309"/>
    <mergeCell ref="B295:B296"/>
    <mergeCell ref="B302:B305"/>
    <mergeCell ref="B300:B301"/>
    <mergeCell ref="F266:H266"/>
    <mergeCell ref="C263:C266"/>
    <mergeCell ref="D263:D266"/>
    <mergeCell ref="F263:F265"/>
    <mergeCell ref="A188:A190"/>
    <mergeCell ref="B188:B190"/>
    <mergeCell ref="C188:C190"/>
    <mergeCell ref="D188:D190"/>
    <mergeCell ref="E188:E190"/>
    <mergeCell ref="F188:F189"/>
    <mergeCell ref="G188:G189"/>
    <mergeCell ref="F190:H190"/>
    <mergeCell ref="B278:B280"/>
    <mergeCell ref="A278:A280"/>
    <mergeCell ref="E278:E280"/>
    <mergeCell ref="D278:D280"/>
    <mergeCell ref="G263:G265"/>
    <mergeCell ref="C275:C277"/>
    <mergeCell ref="D275:D277"/>
    <mergeCell ref="B242:B243"/>
  </mergeCells>
  <phoneticPr fontId="0" type="noConversion"/>
  <printOptions horizontalCentered="1"/>
  <pageMargins left="0" right="0" top="0.74803149606299213" bottom="0.39370078740157483" header="0.31496062992125984" footer="0.31496062992125984"/>
  <pageSetup paperSize="9" scale="79" fitToHeight="14" orientation="landscape" horizontalDpi="4294967295" verticalDpi="4294967295" r:id="rId1"/>
  <headerFooter alignWithMargins="0">
    <oddHeader>&amp;C&amp;P&amp;R1 programa</oddHeader>
  </headerFooter>
  <rowBreaks count="9" manualBreakCount="9">
    <brk id="32" max="23" man="1"/>
    <brk id="97" max="23" man="1"/>
    <brk id="127" max="23" man="1"/>
    <brk id="162" max="23" man="1"/>
    <brk id="211" max="23" man="1"/>
    <brk id="244" max="23" man="1"/>
    <brk id="273" max="23" man="1"/>
    <brk id="290" max="23" man="1"/>
    <brk id="30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1 lentele</vt:lpstr>
      <vt:lpstr>'1 lentele'!Print_Area</vt:lpstr>
      <vt:lpstr>'1 lentele'!Print_Titles</vt:lpstr>
    </vt:vector>
  </TitlesOfParts>
  <Company>----------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Evelina Valaityte</cp:lastModifiedBy>
  <cp:lastPrinted>2018-09-24T11:03:57Z</cp:lastPrinted>
  <dcterms:created xsi:type="dcterms:W3CDTF">2015-02-01T20:48:48Z</dcterms:created>
  <dcterms:modified xsi:type="dcterms:W3CDTF">2018-10-15T11:54:35Z</dcterms:modified>
</cp:coreProperties>
</file>