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vitalija.kazlauskiene\Documents\STRATEGINIS PLANAVIMAS\SVP tikslinimas_2019-12\Programos_2019-12\"/>
    </mc:Choice>
  </mc:AlternateContent>
  <bookViews>
    <workbookView xWindow="-105" yWindow="-105" windowWidth="23250" windowHeight="12570" tabRatio="595"/>
  </bookViews>
  <sheets>
    <sheet name="1 lentele  " sheetId="10" r:id="rId1"/>
  </sheets>
  <definedNames>
    <definedName name="_xlnm.Print_Area" localSheetId="0">'1 lentele  '!$A$1:$X$209</definedName>
    <definedName name="_xlnm.Print_Titles" localSheetId="0">'1 lentele  '!$4:$7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19" i="10" l="1"/>
  <c r="M131" i="10"/>
  <c r="M130" i="10"/>
  <c r="M129" i="10"/>
  <c r="Q130" i="10"/>
  <c r="I47" i="10" l="1"/>
  <c r="M47" i="10"/>
  <c r="Q136" i="10" l="1"/>
  <c r="P208" i="10"/>
  <c r="M124" i="10"/>
  <c r="Q110" i="10" l="1"/>
  <c r="R111" i="10"/>
  <c r="Q111" i="10" s="1"/>
  <c r="T105" i="10"/>
  <c r="S105" i="10"/>
  <c r="R105" i="10"/>
  <c r="Q104" i="10"/>
  <c r="Q103" i="10"/>
  <c r="Q102" i="10"/>
  <c r="M104" i="10"/>
  <c r="M103" i="10"/>
  <c r="M102" i="10"/>
  <c r="M74" i="10"/>
  <c r="T205" i="10"/>
  <c r="Q49" i="10"/>
  <c r="M49" i="10"/>
  <c r="Q105" i="10" l="1"/>
  <c r="R202" i="10"/>
  <c r="T202" i="10" l="1"/>
  <c r="Q181" i="10"/>
  <c r="N202" i="10"/>
  <c r="P202" i="10"/>
  <c r="Q182" i="10"/>
  <c r="T183" i="10"/>
  <c r="S183" i="10"/>
  <c r="R183" i="10"/>
  <c r="P183" i="10"/>
  <c r="O183" i="10"/>
  <c r="N183" i="10"/>
  <c r="L183" i="10"/>
  <c r="I183" i="10" s="1"/>
  <c r="M182" i="10"/>
  <c r="M183" i="10" s="1"/>
  <c r="I181" i="10"/>
  <c r="Q183" i="10" l="1"/>
  <c r="N205" i="10"/>
  <c r="P54" i="10" l="1"/>
  <c r="P205" i="10"/>
  <c r="Q197" i="10" l="1"/>
  <c r="Q198" i="10" s="1"/>
  <c r="T198" i="10"/>
  <c r="S198" i="10"/>
  <c r="R198" i="10"/>
  <c r="P198" i="10"/>
  <c r="O198" i="10"/>
  <c r="N198" i="10"/>
  <c r="M197" i="10"/>
  <c r="M198" i="10" s="1"/>
  <c r="U59" i="10"/>
  <c r="Q59" i="10"/>
  <c r="M59" i="10"/>
  <c r="T60" i="10" l="1"/>
  <c r="S60" i="10"/>
  <c r="R60" i="10"/>
  <c r="Q60" i="10"/>
  <c r="P60" i="10"/>
  <c r="O60" i="10"/>
  <c r="N60" i="10"/>
  <c r="M60" i="10"/>
  <c r="X205" i="10"/>
  <c r="X202" i="10"/>
  <c r="X149" i="10"/>
  <c r="W149" i="10"/>
  <c r="V149" i="10"/>
  <c r="T149" i="10"/>
  <c r="S149" i="10"/>
  <c r="R149" i="10"/>
  <c r="Q149" i="10" s="1"/>
  <c r="U148" i="10"/>
  <c r="U147" i="10"/>
  <c r="Q148" i="10"/>
  <c r="Q147" i="10"/>
  <c r="U149" i="10" l="1"/>
  <c r="X135" i="10"/>
  <c r="X150" i="10" s="1"/>
  <c r="V135" i="10"/>
  <c r="U134" i="10"/>
  <c r="U133" i="10"/>
  <c r="U135" i="10" l="1"/>
  <c r="U205" i="10"/>
  <c r="X206" i="10"/>
  <c r="U206" i="10" s="1"/>
  <c r="S202" i="10"/>
  <c r="R206" i="10"/>
  <c r="S206" i="10"/>
  <c r="T206" i="10"/>
  <c r="P206" i="10"/>
  <c r="X54" i="10"/>
  <c r="W54" i="10"/>
  <c r="V54" i="10"/>
  <c r="T54" i="10"/>
  <c r="Q54" i="10" s="1"/>
  <c r="S54" i="10"/>
  <c r="R54" i="10"/>
  <c r="O54" i="10"/>
  <c r="N54" i="10"/>
  <c r="M54" i="10" s="1"/>
  <c r="L54" i="10"/>
  <c r="K54" i="10"/>
  <c r="J54" i="10"/>
  <c r="I54" i="10"/>
  <c r="X58" i="10"/>
  <c r="W58" i="10"/>
  <c r="V58" i="10"/>
  <c r="T58" i="10"/>
  <c r="S58" i="10"/>
  <c r="R58" i="10"/>
  <c r="P58" i="10"/>
  <c r="O58" i="10"/>
  <c r="N58" i="10"/>
  <c r="M58" i="10"/>
  <c r="L58" i="10"/>
  <c r="K58" i="10"/>
  <c r="J58" i="10"/>
  <c r="I58" i="10"/>
  <c r="U57" i="10"/>
  <c r="U56" i="10"/>
  <c r="U55" i="10"/>
  <c r="Q57" i="10"/>
  <c r="Q56" i="10"/>
  <c r="Q55" i="10"/>
  <c r="U51" i="10"/>
  <c r="U52" i="10"/>
  <c r="U53" i="10"/>
  <c r="Q53" i="10"/>
  <c r="Q52" i="10"/>
  <c r="Q51" i="10"/>
  <c r="M52" i="10"/>
  <c r="M53" i="10"/>
  <c r="M51" i="10"/>
  <c r="Q58" i="10" l="1"/>
  <c r="U58" i="10"/>
  <c r="U54" i="10"/>
  <c r="Q206" i="10"/>
  <c r="Q202" i="10"/>
  <c r="T204" i="10"/>
  <c r="M191" i="10" l="1"/>
  <c r="Q170" i="10"/>
  <c r="M170" i="10"/>
  <c r="M25" i="10"/>
  <c r="L202" i="10" l="1"/>
  <c r="K202" i="10"/>
  <c r="J202" i="10"/>
  <c r="W150" i="10"/>
  <c r="V150" i="10"/>
  <c r="U150" i="10" l="1"/>
  <c r="N204" i="10"/>
  <c r="R24" i="10" l="1"/>
  <c r="Q24" i="10" s="1"/>
  <c r="S24" i="10"/>
  <c r="T24" i="10"/>
  <c r="V24" i="10"/>
  <c r="U24" i="10" s="1"/>
  <c r="W24" i="10"/>
  <c r="X24" i="10"/>
  <c r="N24" i="10"/>
  <c r="M24" i="10" s="1"/>
  <c r="R208" i="10"/>
  <c r="Q208" i="10" s="1"/>
  <c r="V208" i="10"/>
  <c r="U208" i="10" s="1"/>
  <c r="N208" i="10"/>
  <c r="M208" i="10" s="1"/>
  <c r="T207" i="10"/>
  <c r="Q207" i="10" s="1"/>
  <c r="X207" i="10"/>
  <c r="U207" i="10" s="1"/>
  <c r="P207" i="10"/>
  <c r="M207" i="10" s="1"/>
  <c r="Q23" i="10"/>
  <c r="U23" i="10"/>
  <c r="M23" i="10"/>
  <c r="M39" i="10" l="1"/>
  <c r="O202" i="10" l="1"/>
  <c r="J204" i="10" l="1"/>
  <c r="P77" i="10" l="1"/>
  <c r="O77" i="10"/>
  <c r="N77" i="10"/>
  <c r="M77" i="10"/>
  <c r="Q122" i="10" l="1"/>
  <c r="Q123" i="10"/>
  <c r="Q125" i="10"/>
  <c r="M122" i="10"/>
  <c r="M123" i="10"/>
  <c r="M125" i="10"/>
  <c r="M121" i="10"/>
  <c r="Q121" i="10"/>
  <c r="R144" i="10"/>
  <c r="M34" i="10" l="1"/>
  <c r="I202" i="10" l="1"/>
  <c r="R146" i="10"/>
  <c r="Q146" i="10" s="1"/>
  <c r="N114" i="10" l="1"/>
  <c r="M114" i="10" s="1"/>
  <c r="N192" i="10" l="1"/>
  <c r="V202" i="10"/>
  <c r="M136" i="10" l="1"/>
  <c r="I110" i="10"/>
  <c r="I33" i="10"/>
  <c r="P118" i="10" l="1"/>
  <c r="O118" i="10"/>
  <c r="N118" i="10"/>
  <c r="O116" i="10"/>
  <c r="P116" i="10"/>
  <c r="N116" i="10"/>
  <c r="M115" i="10"/>
  <c r="M117" i="10"/>
  <c r="T118" i="10"/>
  <c r="S118" i="10"/>
  <c r="R118" i="10"/>
  <c r="Q117" i="10"/>
  <c r="Q118" i="10" s="1"/>
  <c r="L116" i="10"/>
  <c r="K116" i="10"/>
  <c r="M118" i="10" l="1"/>
  <c r="M116" i="10"/>
  <c r="I133" i="10"/>
  <c r="M73" i="10"/>
  <c r="I73" i="10"/>
  <c r="M176" i="10" l="1"/>
  <c r="P142" i="10" l="1"/>
  <c r="N142" i="10"/>
  <c r="M112" i="10"/>
  <c r="M141" i="10"/>
  <c r="T114" i="10"/>
  <c r="S114" i="10"/>
  <c r="R114" i="10"/>
  <c r="Q112" i="10"/>
  <c r="Q114" i="10" s="1"/>
  <c r="T142" i="10"/>
  <c r="S142" i="10"/>
  <c r="R142" i="10"/>
  <c r="Q141" i="10"/>
  <c r="Q142" i="10" s="1"/>
  <c r="M142" i="10" l="1"/>
  <c r="M108" i="10"/>
  <c r="M143" i="10"/>
  <c r="O144" i="10"/>
  <c r="J205" i="10"/>
  <c r="K205" i="10"/>
  <c r="L205" i="10"/>
  <c r="O205" i="10"/>
  <c r="R205" i="10"/>
  <c r="S205" i="10"/>
  <c r="S144" i="10"/>
  <c r="T144" i="10"/>
  <c r="N144" i="10"/>
  <c r="P144" i="10"/>
  <c r="M144" i="10" s="1"/>
  <c r="J144" i="10"/>
  <c r="L144" i="10"/>
  <c r="K144" i="10"/>
  <c r="Q127" i="10"/>
  <c r="Q128" i="10" s="1"/>
  <c r="R128" i="10"/>
  <c r="S128" i="10"/>
  <c r="T128" i="10"/>
  <c r="Q88" i="10"/>
  <c r="Q89" i="10" s="1"/>
  <c r="U88" i="10"/>
  <c r="U89" i="10" s="1"/>
  <c r="R89" i="10"/>
  <c r="S89" i="10"/>
  <c r="T89" i="10"/>
  <c r="V89" i="10"/>
  <c r="W89" i="10"/>
  <c r="X89" i="10"/>
  <c r="M88" i="10"/>
  <c r="V204" i="10" l="1"/>
  <c r="U65" i="10"/>
  <c r="U66" i="10" s="1"/>
  <c r="V66" i="10"/>
  <c r="W66" i="10"/>
  <c r="X66" i="10"/>
  <c r="U64" i="10"/>
  <c r="V64" i="10"/>
  <c r="W64" i="10"/>
  <c r="W69" i="10" s="1"/>
  <c r="X64" i="10"/>
  <c r="X69" i="10" s="1"/>
  <c r="Q31" i="10"/>
  <c r="Q32" i="10" s="1"/>
  <c r="R32" i="10"/>
  <c r="S32" i="10"/>
  <c r="T32" i="10"/>
  <c r="X204" i="10" l="1"/>
  <c r="U204" i="10" s="1"/>
  <c r="Q78" i="10"/>
  <c r="Q79" i="10" s="1"/>
  <c r="R79" i="10"/>
  <c r="S79" i="10"/>
  <c r="T79" i="10"/>
  <c r="X209" i="10" l="1"/>
  <c r="K204" i="10"/>
  <c r="L204" i="10"/>
  <c r="O204" i="10"/>
  <c r="P204" i="10"/>
  <c r="P203" i="10"/>
  <c r="R204" i="10"/>
  <c r="S204" i="10"/>
  <c r="M48" i="10"/>
  <c r="N48" i="10"/>
  <c r="O48" i="10"/>
  <c r="P48" i="10"/>
  <c r="Q48" i="10"/>
  <c r="R48" i="10"/>
  <c r="S48" i="10"/>
  <c r="T48" i="10"/>
  <c r="U48" i="10"/>
  <c r="V48" i="10"/>
  <c r="W48" i="10"/>
  <c r="X48" i="10"/>
  <c r="Q46" i="10"/>
  <c r="R46" i="10"/>
  <c r="L42" i="10"/>
  <c r="I42" i="10" s="1"/>
  <c r="K42" i="10"/>
  <c r="J42" i="10"/>
  <c r="U68" i="10"/>
  <c r="V68" i="10"/>
  <c r="V69" i="10" s="1"/>
  <c r="U69" i="10" s="1"/>
  <c r="W68" i="10"/>
  <c r="X68" i="10"/>
  <c r="Q38" i="10" l="1"/>
  <c r="M38" i="10"/>
  <c r="Q39" i="10"/>
  <c r="V40" i="10"/>
  <c r="W40" i="10"/>
  <c r="X40" i="10"/>
  <c r="Q36" i="10"/>
  <c r="U36" i="10"/>
  <c r="R37" i="10"/>
  <c r="Q37" i="10" s="1"/>
  <c r="S37" i="10"/>
  <c r="T37" i="10"/>
  <c r="V37" i="10"/>
  <c r="U37" i="10" s="1"/>
  <c r="W37" i="10"/>
  <c r="X37" i="10"/>
  <c r="M36" i="10"/>
  <c r="M33" i="10"/>
  <c r="Q33" i="10"/>
  <c r="U33" i="10"/>
  <c r="U35" i="10" s="1"/>
  <c r="V35" i="10"/>
  <c r="W35" i="10"/>
  <c r="X35" i="10"/>
  <c r="U31" i="10"/>
  <c r="U32" i="10" s="1"/>
  <c r="V32" i="10"/>
  <c r="W32" i="10"/>
  <c r="X32" i="10"/>
  <c r="U26" i="10"/>
  <c r="V26" i="10"/>
  <c r="W26" i="10"/>
  <c r="X26" i="10"/>
  <c r="X61" i="10" l="1"/>
  <c r="W61" i="10"/>
  <c r="W70" i="10" s="1"/>
  <c r="V61" i="10"/>
  <c r="V70" i="10" s="1"/>
  <c r="U40" i="10"/>
  <c r="U61" i="10" l="1"/>
  <c r="U70" i="10" s="1"/>
  <c r="X70" i="10"/>
  <c r="W188" i="10" l="1"/>
  <c r="X188" i="10"/>
  <c r="U186" i="10"/>
  <c r="V187" i="10"/>
  <c r="U187" i="10" s="1"/>
  <c r="U188" i="10" s="1"/>
  <c r="U156" i="10"/>
  <c r="U157" i="10" s="1"/>
  <c r="V157" i="10"/>
  <c r="W157" i="10"/>
  <c r="X157" i="10"/>
  <c r="Q90" i="10"/>
  <c r="U90" i="10"/>
  <c r="R91" i="10"/>
  <c r="Q91" i="10" s="1"/>
  <c r="S91" i="10"/>
  <c r="T91" i="10"/>
  <c r="V91" i="10"/>
  <c r="U91" i="10" s="1"/>
  <c r="W91" i="10"/>
  <c r="X91" i="10"/>
  <c r="X83" i="10"/>
  <c r="R93" i="10"/>
  <c r="Q93" i="10" s="1"/>
  <c r="X85" i="10"/>
  <c r="Q86" i="10"/>
  <c r="Q87" i="10" s="1"/>
  <c r="U86" i="10"/>
  <c r="U87" i="10" s="1"/>
  <c r="R87" i="10"/>
  <c r="S87" i="10"/>
  <c r="T87" i="10"/>
  <c r="V87" i="10"/>
  <c r="W87" i="10"/>
  <c r="X87" i="10"/>
  <c r="Q92" i="10"/>
  <c r="V203" i="10"/>
  <c r="W202" i="10"/>
  <c r="W209" i="10" s="1"/>
  <c r="X75" i="10"/>
  <c r="W75" i="10"/>
  <c r="W80" i="10" s="1"/>
  <c r="W151" i="10" s="1"/>
  <c r="V75" i="10"/>
  <c r="V80" i="10" s="1"/>
  <c r="U74" i="10"/>
  <c r="U73" i="10"/>
  <c r="Q73" i="10"/>
  <c r="Q74" i="10"/>
  <c r="R75" i="10"/>
  <c r="R80" i="10" s="1"/>
  <c r="Q80" i="10" s="1"/>
  <c r="S75" i="10"/>
  <c r="T75" i="10"/>
  <c r="V209" i="10" l="1"/>
  <c r="U209" i="10" s="1"/>
  <c r="U203" i="10"/>
  <c r="V119" i="10"/>
  <c r="U119" i="10" s="1"/>
  <c r="V188" i="10"/>
  <c r="U75" i="10"/>
  <c r="U80" i="10" s="1"/>
  <c r="Q75" i="10"/>
  <c r="X80" i="10"/>
  <c r="X151" i="10" s="1"/>
  <c r="Q186" i="10"/>
  <c r="R187" i="10"/>
  <c r="Q187" i="10" s="1"/>
  <c r="M186" i="10"/>
  <c r="N187" i="10"/>
  <c r="M187" i="10" s="1"/>
  <c r="M193" i="10"/>
  <c r="P192" i="10"/>
  <c r="T192" i="10"/>
  <c r="X192" i="10"/>
  <c r="X199" i="10" s="1"/>
  <c r="V192" i="10"/>
  <c r="V199" i="10" s="1"/>
  <c r="W192" i="10"/>
  <c r="W199" i="10" s="1"/>
  <c r="U190" i="10"/>
  <c r="Q179" i="10"/>
  <c r="Q178" i="10"/>
  <c r="M179" i="10"/>
  <c r="M178" i="10"/>
  <c r="U199" i="10" l="1"/>
  <c r="U151" i="10"/>
  <c r="V151" i="10"/>
  <c r="U192" i="10"/>
  <c r="Q173" i="10"/>
  <c r="Q166" i="10"/>
  <c r="Q167" i="10" s="1"/>
  <c r="R167" i="10"/>
  <c r="S167" i="10"/>
  <c r="T167" i="10"/>
  <c r="Q164" i="10"/>
  <c r="U164" i="10"/>
  <c r="R165" i="10"/>
  <c r="S165" i="10"/>
  <c r="T165" i="10"/>
  <c r="V165" i="10"/>
  <c r="W165" i="10"/>
  <c r="X165" i="10"/>
  <c r="N157" i="10"/>
  <c r="O157" i="10"/>
  <c r="P157" i="10"/>
  <c r="R157" i="10"/>
  <c r="S157" i="10"/>
  <c r="T157" i="10"/>
  <c r="V158" i="10"/>
  <c r="V200" i="10" s="1"/>
  <c r="W158" i="10"/>
  <c r="X161" i="10"/>
  <c r="U160" i="10"/>
  <c r="L162" i="10"/>
  <c r="K162" i="10"/>
  <c r="J162" i="10"/>
  <c r="X155" i="10"/>
  <c r="U155" i="10" s="1"/>
  <c r="U154" i="10"/>
  <c r="M156" i="10"/>
  <c r="M157" i="10" s="1"/>
  <c r="R140" i="10"/>
  <c r="Q139" i="10"/>
  <c r="Q138" i="10"/>
  <c r="U161" i="10" l="1"/>
  <c r="X162" i="10"/>
  <c r="U162" i="10" s="1"/>
  <c r="U165" i="10"/>
  <c r="X158" i="10"/>
  <c r="Q165" i="10"/>
  <c r="W200" i="10"/>
  <c r="W201" i="10" s="1"/>
  <c r="W211" i="10" s="1"/>
  <c r="U202" i="10"/>
  <c r="M202" i="10"/>
  <c r="V27" i="10"/>
  <c r="P24" i="10"/>
  <c r="O24" i="10"/>
  <c r="U22" i="10"/>
  <c r="Q22" i="10"/>
  <c r="M22" i="10"/>
  <c r="V19" i="10"/>
  <c r="U19" i="10" s="1"/>
  <c r="U18" i="10"/>
  <c r="R19" i="10"/>
  <c r="Q19" i="10" s="1"/>
  <c r="Q18" i="10"/>
  <c r="M18" i="10"/>
  <c r="N19" i="10"/>
  <c r="M19" i="10" s="1"/>
  <c r="X17" i="10"/>
  <c r="X20" i="10" s="1"/>
  <c r="W17" i="10"/>
  <c r="W20" i="10" s="1"/>
  <c r="V17" i="10"/>
  <c r="U16" i="10"/>
  <c r="Q16" i="10"/>
  <c r="V15" i="10"/>
  <c r="U15" i="10" s="1"/>
  <c r="U158" i="10" l="1"/>
  <c r="U200" i="10" s="1"/>
  <c r="X200" i="10"/>
  <c r="X201" i="10" s="1"/>
  <c r="X211" i="10" s="1"/>
  <c r="V20" i="10"/>
  <c r="U20" i="10" s="1"/>
  <c r="U27" i="10"/>
  <c r="U17" i="10"/>
  <c r="I156" i="10"/>
  <c r="I41" i="10"/>
  <c r="M168" i="10"/>
  <c r="I96" i="10"/>
  <c r="I94" i="10"/>
  <c r="P135" i="10"/>
  <c r="N105" i="10"/>
  <c r="P132" i="10"/>
  <c r="I106" i="10"/>
  <c r="I103" i="10"/>
  <c r="I104" i="10"/>
  <c r="I172" i="10"/>
  <c r="L177" i="10"/>
  <c r="I177" i="10" s="1"/>
  <c r="I175" i="10"/>
  <c r="T50" i="10"/>
  <c r="S50" i="10"/>
  <c r="R50" i="10"/>
  <c r="Q50" i="10"/>
  <c r="P50" i="10"/>
  <c r="O50" i="10"/>
  <c r="N50" i="10"/>
  <c r="M50" i="10"/>
  <c r="V28" i="10" l="1"/>
  <c r="U28" i="10" s="1"/>
  <c r="I34" i="10"/>
  <c r="P126" i="10"/>
  <c r="M126" i="10" s="1"/>
  <c r="V201" i="10" l="1"/>
  <c r="V211" i="10" s="1"/>
  <c r="Q12" i="10"/>
  <c r="U201" i="10" l="1"/>
  <c r="U211" i="10" s="1"/>
  <c r="I74" i="10"/>
  <c r="M90" i="10"/>
  <c r="I18" i="10"/>
  <c r="I14" i="10"/>
  <c r="N140" i="10"/>
  <c r="P140" i="10" l="1"/>
  <c r="P150" i="10" s="1"/>
  <c r="N206" i="10" l="1"/>
  <c r="S192" i="10"/>
  <c r="R192" i="10"/>
  <c r="Q192" i="10" s="1"/>
  <c r="O192" i="10"/>
  <c r="M192" i="10"/>
  <c r="K192" i="10"/>
  <c r="J192" i="10"/>
  <c r="I192" i="10"/>
  <c r="Q190" i="10"/>
  <c r="M190" i="10"/>
  <c r="L19" i="10"/>
  <c r="K19" i="10"/>
  <c r="J19" i="10"/>
  <c r="I19" i="10"/>
  <c r="P89" i="10" l="1"/>
  <c r="O89" i="10"/>
  <c r="N89" i="10"/>
  <c r="M89" i="10"/>
  <c r="L89" i="10"/>
  <c r="K89" i="10"/>
  <c r="J89" i="10"/>
  <c r="I88" i="10"/>
  <c r="I89" i="10" s="1"/>
  <c r="K48" i="10" l="1"/>
  <c r="L48" i="10"/>
  <c r="J48" i="10"/>
  <c r="I48" i="10"/>
  <c r="J206" i="10" l="1"/>
  <c r="J46" i="10"/>
  <c r="M43" i="10"/>
  <c r="I43" i="10"/>
  <c r="I46" i="10" s="1"/>
  <c r="T40" i="10" l="1"/>
  <c r="S40" i="10"/>
  <c r="R40" i="10"/>
  <c r="Q40" i="10" l="1"/>
  <c r="N75" i="10"/>
  <c r="N46" i="10"/>
  <c r="O206" i="10"/>
  <c r="P209" i="10"/>
  <c r="O203" i="10"/>
  <c r="N203" i="10"/>
  <c r="N209" i="10" s="1"/>
  <c r="P40" i="10"/>
  <c r="O40" i="10"/>
  <c r="N40" i="10"/>
  <c r="P177" i="10"/>
  <c r="M40" i="10" l="1"/>
  <c r="J40" i="10"/>
  <c r="K40" i="10"/>
  <c r="L40" i="10"/>
  <c r="M93" i="10" l="1"/>
  <c r="N93" i="10"/>
  <c r="P174" i="10" l="1"/>
  <c r="T174" i="10"/>
  <c r="P171" i="10"/>
  <c r="T180" i="10" l="1"/>
  <c r="S180" i="10"/>
  <c r="R180" i="10"/>
  <c r="Q180" i="10"/>
  <c r="N180" i="10"/>
  <c r="O180" i="10"/>
  <c r="P180" i="10"/>
  <c r="M180" i="10"/>
  <c r="T171" i="10"/>
  <c r="S171" i="10"/>
  <c r="R171" i="10"/>
  <c r="Q171" i="10"/>
  <c r="N171" i="10"/>
  <c r="O171" i="10"/>
  <c r="N174" i="10"/>
  <c r="R177" i="10"/>
  <c r="S177" i="10"/>
  <c r="T177" i="10"/>
  <c r="N177" i="10"/>
  <c r="O177" i="10"/>
  <c r="Q177" i="10"/>
  <c r="S174" i="10"/>
  <c r="R174" i="10"/>
  <c r="Q174" i="10"/>
  <c r="O174" i="10"/>
  <c r="M177" i="10"/>
  <c r="T184" i="10" l="1"/>
  <c r="R184" i="10"/>
  <c r="L135" i="10" l="1"/>
  <c r="J135" i="10"/>
  <c r="I135" i="10" l="1"/>
  <c r="J140" i="10" l="1"/>
  <c r="T140" i="10"/>
  <c r="S140" i="10"/>
  <c r="O140" i="10"/>
  <c r="L140" i="10"/>
  <c r="K140" i="10"/>
  <c r="Q140" i="10" l="1"/>
  <c r="I140" i="10"/>
  <c r="M140" i="10"/>
  <c r="J105" i="10" l="1"/>
  <c r="M204" i="10" l="1"/>
  <c r="M206" i="10"/>
  <c r="M203" i="10"/>
  <c r="M205" i="10"/>
  <c r="Q205" i="10" l="1"/>
  <c r="O126" i="10" l="1"/>
  <c r="N126" i="10"/>
  <c r="M46" i="10" l="1"/>
  <c r="P79" i="10" l="1"/>
  <c r="O79" i="10"/>
  <c r="N79" i="10"/>
  <c r="L79" i="10"/>
  <c r="K79" i="10"/>
  <c r="J79" i="10"/>
  <c r="M78" i="10"/>
  <c r="M79" i="10" s="1"/>
  <c r="I78" i="10"/>
  <c r="I79" i="10" s="1"/>
  <c r="L206" i="10" l="1"/>
  <c r="I206" i="10" s="1"/>
  <c r="K206" i="10"/>
  <c r="T203" i="10" l="1"/>
  <c r="T209" i="10" s="1"/>
  <c r="S203" i="10"/>
  <c r="S209" i="10" s="1"/>
  <c r="R203" i="10"/>
  <c r="R209" i="10" s="1"/>
  <c r="L203" i="10"/>
  <c r="L209" i="10" s="1"/>
  <c r="K203" i="10"/>
  <c r="K209" i="10" s="1"/>
  <c r="J203" i="10"/>
  <c r="Q209" i="10" l="1"/>
  <c r="J209" i="10"/>
  <c r="I203" i="10"/>
  <c r="I205" i="10"/>
  <c r="Q203" i="10"/>
  <c r="Q204" i="10"/>
  <c r="T26" i="10"/>
  <c r="S26" i="10"/>
  <c r="R26" i="10"/>
  <c r="Q26" i="10"/>
  <c r="P26" i="10"/>
  <c r="O26" i="10"/>
  <c r="N26" i="10"/>
  <c r="M26" i="10"/>
  <c r="L26" i="10"/>
  <c r="K26" i="10"/>
  <c r="J26" i="10"/>
  <c r="I25" i="10"/>
  <c r="I26" i="10" s="1"/>
  <c r="P66" i="10"/>
  <c r="O66" i="10"/>
  <c r="N66" i="10"/>
  <c r="Q65" i="10"/>
  <c r="M65" i="10"/>
  <c r="M66" i="10" s="1"/>
  <c r="I65" i="10"/>
  <c r="I204" i="10" s="1"/>
  <c r="P64" i="10"/>
  <c r="O64" i="10"/>
  <c r="N64" i="10"/>
  <c r="M64" i="10"/>
  <c r="T68" i="10"/>
  <c r="S68" i="10"/>
  <c r="R68" i="10"/>
  <c r="Q68" i="10"/>
  <c r="P68" i="10"/>
  <c r="O68" i="10"/>
  <c r="N68" i="10"/>
  <c r="M68" i="10"/>
  <c r="K68" i="10"/>
  <c r="L68" i="10"/>
  <c r="J68" i="10"/>
  <c r="I68" i="10"/>
  <c r="I40" i="10"/>
  <c r="P37" i="10"/>
  <c r="O37" i="10"/>
  <c r="N37" i="10"/>
  <c r="T35" i="10"/>
  <c r="S35" i="10"/>
  <c r="R35" i="10"/>
  <c r="R61" i="10" s="1"/>
  <c r="Q35" i="10"/>
  <c r="P35" i="10"/>
  <c r="O35" i="10"/>
  <c r="N35" i="10"/>
  <c r="M35" i="10"/>
  <c r="J35" i="10"/>
  <c r="I35" i="10"/>
  <c r="T61" i="10" l="1"/>
  <c r="P61" i="10"/>
  <c r="N69" i="10"/>
  <c r="M37" i="10"/>
  <c r="N61" i="10"/>
  <c r="P69" i="10"/>
  <c r="O69" i="10"/>
  <c r="O61" i="10"/>
  <c r="I209" i="10"/>
  <c r="J77" i="10"/>
  <c r="M69" i="10" l="1"/>
  <c r="M61" i="10"/>
  <c r="J15" i="10"/>
  <c r="T196" i="10" l="1"/>
  <c r="S196" i="10"/>
  <c r="R196" i="10"/>
  <c r="Q196" i="10"/>
  <c r="S184" i="10" l="1"/>
  <c r="Q184" i="10"/>
  <c r="Q160" i="10"/>
  <c r="T155" i="10"/>
  <c r="T158" i="10" s="1"/>
  <c r="S155" i="10"/>
  <c r="S158" i="10" s="1"/>
  <c r="R155" i="10"/>
  <c r="R158" i="10" s="1"/>
  <c r="Q154" i="10"/>
  <c r="Q155" i="10" s="1"/>
  <c r="Q158" i="10" l="1"/>
  <c r="Q156" i="10"/>
  <c r="Q157" i="10" s="1"/>
  <c r="M195" i="10" l="1"/>
  <c r="P194" i="10"/>
  <c r="O194" i="10"/>
  <c r="N194" i="10"/>
  <c r="L194" i="10"/>
  <c r="L199" i="10" s="1"/>
  <c r="K194" i="10"/>
  <c r="K199" i="10" s="1"/>
  <c r="J194" i="10"/>
  <c r="J199" i="10" s="1"/>
  <c r="M194" i="10"/>
  <c r="I194" i="10"/>
  <c r="L180" i="10"/>
  <c r="K180" i="10"/>
  <c r="J180" i="10"/>
  <c r="I180" i="10"/>
  <c r="K174" i="10"/>
  <c r="J174" i="10"/>
  <c r="M172" i="10"/>
  <c r="M174" i="10" s="1"/>
  <c r="L171" i="10"/>
  <c r="K171" i="10"/>
  <c r="J171" i="10"/>
  <c r="M169" i="10"/>
  <c r="M171" i="10" s="1"/>
  <c r="P167" i="10"/>
  <c r="O167" i="10"/>
  <c r="N167" i="10"/>
  <c r="L167" i="10"/>
  <c r="K167" i="10"/>
  <c r="J167" i="10"/>
  <c r="M166" i="10"/>
  <c r="M167" i="10" s="1"/>
  <c r="I166" i="10"/>
  <c r="I167" i="10" s="1"/>
  <c r="P165" i="10"/>
  <c r="P184" i="10" s="1"/>
  <c r="O165" i="10"/>
  <c r="N165" i="10"/>
  <c r="N184" i="10" s="1"/>
  <c r="M184" i="10" s="1"/>
  <c r="L165" i="10"/>
  <c r="K165" i="10"/>
  <c r="J165" i="10"/>
  <c r="M164" i="10"/>
  <c r="I164" i="10"/>
  <c r="M160" i="10"/>
  <c r="L157" i="10"/>
  <c r="L158" i="10" s="1"/>
  <c r="K157" i="10"/>
  <c r="K158" i="10" s="1"/>
  <c r="J157" i="10"/>
  <c r="J158" i="10" s="1"/>
  <c r="I157" i="10"/>
  <c r="P155" i="10"/>
  <c r="P158" i="10" s="1"/>
  <c r="O155" i="10"/>
  <c r="O158" i="10" s="1"/>
  <c r="N155" i="10"/>
  <c r="N158" i="10" s="1"/>
  <c r="M154" i="10"/>
  <c r="M155" i="10" s="1"/>
  <c r="I134" i="10"/>
  <c r="P111" i="10"/>
  <c r="O111" i="10"/>
  <c r="N111" i="10"/>
  <c r="L111" i="10"/>
  <c r="K111" i="10"/>
  <c r="J111" i="10"/>
  <c r="M110" i="10"/>
  <c r="M111" i="10" s="1"/>
  <c r="I111" i="10"/>
  <c r="L109" i="10"/>
  <c r="K109" i="10"/>
  <c r="J109" i="10"/>
  <c r="L105" i="10"/>
  <c r="I105" i="10" s="1"/>
  <c r="K105" i="10"/>
  <c r="N101" i="10"/>
  <c r="L101" i="10"/>
  <c r="K101" i="10"/>
  <c r="J101" i="10"/>
  <c r="M100" i="10"/>
  <c r="M101" i="10" s="1"/>
  <c r="I100" i="10"/>
  <c r="I101" i="10" s="1"/>
  <c r="L97" i="10"/>
  <c r="K97" i="10"/>
  <c r="J97" i="10"/>
  <c r="N91" i="10"/>
  <c r="M91" i="10" s="1"/>
  <c r="L91" i="10"/>
  <c r="K91" i="10"/>
  <c r="J91" i="10"/>
  <c r="I91" i="10"/>
  <c r="N87" i="10"/>
  <c r="L87" i="10"/>
  <c r="K87" i="10"/>
  <c r="J87" i="10"/>
  <c r="M86" i="10"/>
  <c r="M87" i="10" s="1"/>
  <c r="I86" i="10"/>
  <c r="I87" i="10" s="1"/>
  <c r="N85" i="10"/>
  <c r="L85" i="10"/>
  <c r="K85" i="10"/>
  <c r="M85" i="10"/>
  <c r="N83" i="10"/>
  <c r="L83" i="10"/>
  <c r="K83" i="10"/>
  <c r="M83" i="10"/>
  <c r="L77" i="10"/>
  <c r="K77" i="10"/>
  <c r="I77" i="10"/>
  <c r="P75" i="10"/>
  <c r="O75" i="10"/>
  <c r="L75" i="10"/>
  <c r="K75" i="10"/>
  <c r="J75" i="10"/>
  <c r="J80" i="10" s="1"/>
  <c r="J66" i="10"/>
  <c r="I66" i="10"/>
  <c r="J64" i="10"/>
  <c r="I64" i="10"/>
  <c r="J37" i="10"/>
  <c r="J61" i="10" s="1"/>
  <c r="I37" i="10"/>
  <c r="R17" i="10"/>
  <c r="S17" i="10"/>
  <c r="T17" i="10"/>
  <c r="Q27" i="10"/>
  <c r="R27" i="10"/>
  <c r="K32" i="10"/>
  <c r="P17" i="10"/>
  <c r="O17" i="10"/>
  <c r="N17" i="10"/>
  <c r="L17" i="10"/>
  <c r="K17" i="10"/>
  <c r="J17" i="10"/>
  <c r="M16" i="10"/>
  <c r="M17" i="10" s="1"/>
  <c r="I16" i="10"/>
  <c r="I17" i="10" s="1"/>
  <c r="P15" i="10"/>
  <c r="O15" i="10"/>
  <c r="N15" i="10"/>
  <c r="L15" i="10"/>
  <c r="I15" i="10" s="1"/>
  <c r="K15" i="10"/>
  <c r="P13" i="10"/>
  <c r="O13" i="10"/>
  <c r="N13" i="10"/>
  <c r="M13" i="10" s="1"/>
  <c r="L13" i="10"/>
  <c r="K13" i="10"/>
  <c r="J13" i="10"/>
  <c r="J69" i="10" l="1"/>
  <c r="I199" i="10"/>
  <c r="M158" i="10"/>
  <c r="Q17" i="10"/>
  <c r="P20" i="10"/>
  <c r="M20" i="10"/>
  <c r="O20" i="10"/>
  <c r="J20" i="10"/>
  <c r="I13" i="10"/>
  <c r="I20" i="10" s="1"/>
  <c r="N20" i="10"/>
  <c r="I162" i="10"/>
  <c r="N80" i="10"/>
  <c r="K80" i="10"/>
  <c r="P80" i="10"/>
  <c r="L80" i="10"/>
  <c r="O80" i="10"/>
  <c r="K184" i="10"/>
  <c r="J184" i="10"/>
  <c r="O184" i="10"/>
  <c r="L184" i="10"/>
  <c r="M165" i="10"/>
  <c r="I165" i="10"/>
  <c r="I144" i="10"/>
  <c r="I75" i="10"/>
  <c r="I109" i="10"/>
  <c r="I171" i="10"/>
  <c r="I97" i="10"/>
  <c r="M75" i="10"/>
  <c r="M80" i="10" s="1"/>
  <c r="I80" i="10" l="1"/>
  <c r="I184" i="10"/>
  <c r="M209" i="10" l="1"/>
  <c r="O209" i="10"/>
  <c r="T15" i="10"/>
  <c r="S15" i="10"/>
  <c r="R15" i="10"/>
  <c r="T161" i="10" l="1"/>
  <c r="T162" i="10" s="1"/>
  <c r="S161" i="10"/>
  <c r="S162" i="10" s="1"/>
  <c r="R161" i="10"/>
  <c r="R162" i="10" s="1"/>
  <c r="P161" i="10"/>
  <c r="P162" i="10" s="1"/>
  <c r="O161" i="10"/>
  <c r="O162" i="10" s="1"/>
  <c r="N161" i="10"/>
  <c r="N162" i="10" s="1"/>
  <c r="Q161" i="10"/>
  <c r="M161" i="10"/>
  <c r="P196" i="10"/>
  <c r="P199" i="10" s="1"/>
  <c r="O196" i="10"/>
  <c r="O199" i="10" s="1"/>
  <c r="N196" i="10"/>
  <c r="N199" i="10" s="1"/>
  <c r="M196" i="10"/>
  <c r="M199" i="10" l="1"/>
  <c r="M162" i="10"/>
  <c r="T135" i="10" l="1"/>
  <c r="S135" i="10"/>
  <c r="R135" i="10"/>
  <c r="O135" i="10"/>
  <c r="N135" i="10"/>
  <c r="M135" i="10" s="1"/>
  <c r="K135" i="10"/>
  <c r="Q134" i="10"/>
  <c r="Q133" i="10"/>
  <c r="Q135" i="10" l="1"/>
  <c r="T13" i="10" l="1"/>
  <c r="T20" i="10" s="1"/>
  <c r="S13" i="10"/>
  <c r="S20" i="10" s="1"/>
  <c r="R13" i="10"/>
  <c r="R20" i="10" s="1"/>
  <c r="T97" i="10" l="1"/>
  <c r="S97" i="10"/>
  <c r="R97" i="10"/>
  <c r="P97" i="10"/>
  <c r="O97" i="10"/>
  <c r="N97" i="10"/>
  <c r="T109" i="10"/>
  <c r="S109" i="10"/>
  <c r="R109" i="10"/>
  <c r="P109" i="10"/>
  <c r="O109" i="10"/>
  <c r="N109" i="10"/>
  <c r="T132" i="10"/>
  <c r="S132" i="10"/>
  <c r="R132" i="10"/>
  <c r="O132" i="10"/>
  <c r="O150" i="10" s="1"/>
  <c r="N132" i="10"/>
  <c r="N150" i="10" s="1"/>
  <c r="M150" i="10" s="1"/>
  <c r="L132" i="10"/>
  <c r="L150" i="10" s="1"/>
  <c r="K132" i="10"/>
  <c r="K150" i="10" s="1"/>
  <c r="J132" i="10"/>
  <c r="J150" i="10" s="1"/>
  <c r="Q131" i="10"/>
  <c r="Q129" i="10"/>
  <c r="T126" i="10"/>
  <c r="S126" i="10"/>
  <c r="R126" i="10"/>
  <c r="P105" i="10"/>
  <c r="M105" i="10" s="1"/>
  <c r="O105" i="10"/>
  <c r="P188" i="10"/>
  <c r="O188" i="10"/>
  <c r="N188" i="10"/>
  <c r="M188" i="10"/>
  <c r="P200" i="10"/>
  <c r="O200" i="10"/>
  <c r="P101" i="10"/>
  <c r="O101" i="10"/>
  <c r="P99" i="10"/>
  <c r="O99" i="10"/>
  <c r="N99" i="10"/>
  <c r="M98" i="10"/>
  <c r="M99" i="10" s="1"/>
  <c r="P91" i="10"/>
  <c r="O91" i="10"/>
  <c r="P87" i="10"/>
  <c r="O87" i="10"/>
  <c r="P85" i="10"/>
  <c r="O85" i="10"/>
  <c r="P83" i="10"/>
  <c r="O83" i="10"/>
  <c r="P27" i="10"/>
  <c r="O27" i="10"/>
  <c r="N27" i="10"/>
  <c r="Q108" i="10"/>
  <c r="Q106" i="10"/>
  <c r="T77" i="10"/>
  <c r="T80" i="10" s="1"/>
  <c r="S77" i="10"/>
  <c r="S80" i="10" s="1"/>
  <c r="Q76" i="10"/>
  <c r="Q61" i="10"/>
  <c r="L32" i="10"/>
  <c r="L35" i="10"/>
  <c r="L37" i="10"/>
  <c r="S61" i="10"/>
  <c r="K35" i="10"/>
  <c r="K37" i="10"/>
  <c r="Q144" i="10"/>
  <c r="Q96" i="10"/>
  <c r="T101" i="10"/>
  <c r="S101" i="10"/>
  <c r="T99" i="10"/>
  <c r="S99" i="10"/>
  <c r="R99" i="10"/>
  <c r="L99" i="10"/>
  <c r="K99" i="10"/>
  <c r="J99" i="10"/>
  <c r="Q98" i="10"/>
  <c r="Q99" i="10" s="1"/>
  <c r="I98" i="10"/>
  <c r="I99" i="10" s="1"/>
  <c r="L188" i="10"/>
  <c r="K188" i="10"/>
  <c r="K200" i="10" s="1"/>
  <c r="J188" i="10"/>
  <c r="I188" i="10"/>
  <c r="L66" i="10"/>
  <c r="K66" i="10"/>
  <c r="L64" i="10"/>
  <c r="K64" i="10"/>
  <c r="L24" i="10"/>
  <c r="L27" i="10" s="1"/>
  <c r="K24" i="10"/>
  <c r="K27" i="10" s="1"/>
  <c r="J24" i="10"/>
  <c r="I24" i="10"/>
  <c r="I27" i="10" s="1"/>
  <c r="Q15" i="10"/>
  <c r="T27" i="10"/>
  <c r="S27" i="10"/>
  <c r="Q64" i="10"/>
  <c r="Q66" i="10"/>
  <c r="Q41" i="10"/>
  <c r="R64" i="10"/>
  <c r="R66" i="10"/>
  <c r="S64" i="10"/>
  <c r="T64" i="10"/>
  <c r="S66" i="10"/>
  <c r="T66" i="10"/>
  <c r="T83" i="10"/>
  <c r="T85" i="10"/>
  <c r="Q94" i="10"/>
  <c r="Q188" i="10"/>
  <c r="R188" i="10"/>
  <c r="S188" i="10"/>
  <c r="T188" i="10"/>
  <c r="S194" i="10"/>
  <c r="S199" i="10" s="1"/>
  <c r="Q194" i="10"/>
  <c r="R194" i="10"/>
  <c r="R199" i="10" s="1"/>
  <c r="T194" i="10"/>
  <c r="T199" i="10" s="1"/>
  <c r="T119" i="10" l="1"/>
  <c r="T150" i="10"/>
  <c r="R150" i="10"/>
  <c r="S150" i="10"/>
  <c r="Q199" i="10"/>
  <c r="T69" i="10"/>
  <c r="N119" i="10"/>
  <c r="R69" i="10"/>
  <c r="S69" i="10"/>
  <c r="J119" i="10"/>
  <c r="L61" i="10"/>
  <c r="I61" i="10" s="1"/>
  <c r="K69" i="10"/>
  <c r="K61" i="10"/>
  <c r="L69" i="10"/>
  <c r="I69" i="10" s="1"/>
  <c r="O119" i="10"/>
  <c r="K119" i="10"/>
  <c r="P119" i="10"/>
  <c r="S119" i="10"/>
  <c r="L119" i="10"/>
  <c r="S200" i="10"/>
  <c r="T200" i="10"/>
  <c r="L200" i="10"/>
  <c r="R200" i="10"/>
  <c r="Q20" i="10"/>
  <c r="Q28" i="10" s="1"/>
  <c r="J200" i="10"/>
  <c r="J27" i="10"/>
  <c r="J28" i="10" s="1"/>
  <c r="M27" i="10"/>
  <c r="M28" i="10" s="1"/>
  <c r="N28" i="10"/>
  <c r="N70" i="10"/>
  <c r="Q162" i="10"/>
  <c r="I158" i="10"/>
  <c r="I200" i="10" s="1"/>
  <c r="T28" i="10"/>
  <c r="S28" i="10"/>
  <c r="O28" i="10"/>
  <c r="Q126" i="10"/>
  <c r="M109" i="10"/>
  <c r="M97" i="10"/>
  <c r="M132" i="10"/>
  <c r="R28" i="10"/>
  <c r="K20" i="10"/>
  <c r="K28" i="10" s="1"/>
  <c r="I28" i="10"/>
  <c r="Q109" i="10"/>
  <c r="Q97" i="10"/>
  <c r="P28" i="10"/>
  <c r="L20" i="10"/>
  <c r="L28" i="10" s="1"/>
  <c r="J70" i="10"/>
  <c r="I132" i="10"/>
  <c r="Q132" i="10"/>
  <c r="Q150" i="10" l="1"/>
  <c r="Q69" i="10"/>
  <c r="Q70" i="10" s="1"/>
  <c r="I70" i="10"/>
  <c r="O151" i="10"/>
  <c r="M200" i="10"/>
  <c r="N200" i="10"/>
  <c r="Q200" i="10"/>
  <c r="P151" i="10"/>
  <c r="K151" i="10"/>
  <c r="I150" i="10"/>
  <c r="I119" i="10"/>
  <c r="M70" i="10"/>
  <c r="J151" i="10"/>
  <c r="J201" i="10" s="1"/>
  <c r="S151" i="10"/>
  <c r="R151" i="10"/>
  <c r="N151" i="10"/>
  <c r="Q119" i="10"/>
  <c r="M119" i="10"/>
  <c r="T151" i="10"/>
  <c r="L151" i="10"/>
  <c r="O70" i="10"/>
  <c r="K70" i="10"/>
  <c r="S70" i="10"/>
  <c r="P70" i="10"/>
  <c r="L70" i="10"/>
  <c r="R70" i="10"/>
  <c r="T70" i="10"/>
  <c r="O201" i="10" l="1"/>
  <c r="O211" i="10" s="1"/>
  <c r="P201" i="10"/>
  <c r="P211" i="10" s="1"/>
  <c r="R201" i="10"/>
  <c r="R211" i="10" s="1"/>
  <c r="Q151" i="10"/>
  <c r="K201" i="10"/>
  <c r="K211" i="10" s="1"/>
  <c r="N201" i="10"/>
  <c r="N211" i="10" s="1"/>
  <c r="I151" i="10"/>
  <c r="S201" i="10"/>
  <c r="S211" i="10" s="1"/>
  <c r="T201" i="10"/>
  <c r="T211" i="10" s="1"/>
  <c r="M151" i="10"/>
  <c r="L201" i="10"/>
  <c r="I201" i="10" s="1"/>
  <c r="M201" i="10" l="1"/>
  <c r="M211" i="10" s="1"/>
  <c r="L211" i="10"/>
  <c r="Q201" i="10"/>
  <c r="Q211" i="10" s="1"/>
  <c r="J211" i="10" l="1"/>
  <c r="I211" i="10"/>
</calcChain>
</file>

<file path=xl/sharedStrings.xml><?xml version="1.0" encoding="utf-8"?>
<sst xmlns="http://schemas.openxmlformats.org/spreadsheetml/2006/main" count="458" uniqueCount="196">
  <si>
    <t>Iš viso uždaviniui:</t>
  </si>
  <si>
    <t>Iš viso tikslui:</t>
  </si>
  <si>
    <t>Iš viso priemonei:</t>
  </si>
  <si>
    <t>Plėtoti turizmą ir turizmo paslaugas rajone</t>
  </si>
  <si>
    <t>Didinti ir gerinti turizmo paslaugų teikimą</t>
  </si>
  <si>
    <t>Minijos žemupio regata</t>
  </si>
  <si>
    <t>Gerinti turizmo infrastruktūrą siekiant didinti turistų srautus</t>
  </si>
  <si>
    <t>ES</t>
  </si>
  <si>
    <t>SB</t>
  </si>
  <si>
    <t>Kokybiškai administruoti Klaipėdos rajono GIS duomenų bazę</t>
  </si>
  <si>
    <t>Teritorijų planavimo duomenų banko papildymas nekilnojamojo turto (sklypų) registro žemėlapio duomenimis</t>
  </si>
  <si>
    <t>04.01.01.01</t>
  </si>
  <si>
    <t>04.07.03.01</t>
  </si>
  <si>
    <t>04.05.01.02</t>
  </si>
  <si>
    <t>Kadastro vedimas</t>
  </si>
  <si>
    <t>Skatinti verslumą remiant rajono verslininkus ir ūkininkus</t>
  </si>
  <si>
    <t>Iš viso programai:</t>
  </si>
  <si>
    <t>04.02.01.01</t>
  </si>
  <si>
    <t>2 Ekonominio konkurencingumo didinimo programa</t>
  </si>
  <si>
    <t>Gerinti žemdirbystės sąlygas bei skatinti kaimo plėtrą Klaipėdos rajone</t>
  </si>
  <si>
    <t>Vykdyti einamuosius melioracijos darbus</t>
  </si>
  <si>
    <t>Dalyvavimas  turizmo parodose</t>
  </si>
  <si>
    <t xml:space="preserve">Įvairių turizmo reprezentacinių priemonių rengimas </t>
  </si>
  <si>
    <t>12.1</t>
  </si>
  <si>
    <t>KPPP</t>
  </si>
  <si>
    <t>2</t>
  </si>
  <si>
    <t>S</t>
  </si>
  <si>
    <t>Priekulės seniūnijos Klišių kaimo drenažo kolektoriaus rekonstrukcija</t>
  </si>
  <si>
    <t>Klaipėdos  rajono smulkiojo ir vidutinio verslo plėtros programa</t>
  </si>
  <si>
    <t>Rekonstruoti bei remontuoti melioracijos statinius, polderines sistemas</t>
  </si>
  <si>
    <t>12</t>
  </si>
  <si>
    <t>Rengti inžinerinės infrastruktūros ir susisiekimo sistemų specialiuosius planus</t>
  </si>
  <si>
    <t>Klaipėdos rajono žemės ūkio ir kaimo plėtros rėmimo programa</t>
  </si>
  <si>
    <t>Klaipėdos rajono turizmo informacijos centro veiklos užtikrinimas</t>
  </si>
  <si>
    <t>Gargždų miesto ir rajono architektūrinį ir urbanistinį įvaizdį gerinančių priemonių įgyvendinimas</t>
  </si>
  <si>
    <t>2.1.1.1.</t>
  </si>
  <si>
    <t>2.1.2.1.</t>
  </si>
  <si>
    <t>2.1.2.2.</t>
  </si>
  <si>
    <t>2.2.2.1.</t>
  </si>
  <si>
    <t>2.2.2.3.</t>
  </si>
  <si>
    <t>2.3.1.1.</t>
  </si>
  <si>
    <t>2.3.2.1.</t>
  </si>
  <si>
    <t>2.3.2.4.</t>
  </si>
  <si>
    <t>2.3.2.5.</t>
  </si>
  <si>
    <t>2.4.4.1.</t>
  </si>
  <si>
    <t>2.2.1.8.</t>
  </si>
  <si>
    <t>IŠ VISO:</t>
  </si>
  <si>
    <t>10.3</t>
  </si>
  <si>
    <t>Vykdyti aktyvią turizmo rinkodarą rajone</t>
  </si>
  <si>
    <t>Dalyvavimas didinant regiono pasiekiamumą oro transportu</t>
  </si>
  <si>
    <t>Programos tikslo kodas</t>
  </si>
  <si>
    <t>Uždavinio kodas</t>
  </si>
  <si>
    <t>Priemonės kodas</t>
  </si>
  <si>
    <t>Priemonės pavadinimas</t>
  </si>
  <si>
    <t>Vykdytojo kodas</t>
  </si>
  <si>
    <t>Funkcinės klasifikacijos kodas</t>
  </si>
  <si>
    <t>Kodas biudžete</t>
  </si>
  <si>
    <t>Finansavimo šaltinis</t>
  </si>
  <si>
    <t>iš viso</t>
  </si>
  <si>
    <t>iš jų</t>
  </si>
  <si>
    <t>išlaidoms</t>
  </si>
  <si>
    <t>turtui įsigyti</t>
  </si>
  <si>
    <t xml:space="preserve">iš jų darbo užmokesčiui                    </t>
  </si>
  <si>
    <t>Žemės valdų projektų rengimas</t>
  </si>
  <si>
    <t>Skatinti rajono urbanistinę plėtrą organizuojant planų ir projektų rengimą ir nuolat atnaujinant rajono geoinformacinę sistemą (GIS)</t>
  </si>
  <si>
    <t>Rengti projektus, projektinius pasiūlymus, studijas, mokslinius darbus viešųjų erdvių ir teritorijų vystymui</t>
  </si>
  <si>
    <t>2.2.2.9.</t>
  </si>
  <si>
    <t>2.4.3.3.</t>
  </si>
  <si>
    <t>Griovių remonto techninio darbo projekto parengimas</t>
  </si>
  <si>
    <t>Naujų kapinių Klaipėdos rajone poreikio, įrengimo ir esamų ribų praplėtimo galimybių studija</t>
  </si>
  <si>
    <t>Kempingo Gargždų karjerų teritorijoje įrengimo dokumentacijos parengimas</t>
  </si>
  <si>
    <t>2.1.1.4.</t>
  </si>
  <si>
    <t>Savivaldybės ir verslo partnerystės renginio organizavimas</t>
  </si>
  <si>
    <t>2.1.1.5.</t>
  </si>
  <si>
    <t>Vėjo jėgainių specialiojo plano rengimas</t>
  </si>
  <si>
    <t>10.4</t>
  </si>
  <si>
    <t>Klaipėdos rajoną pristatančio reklaminio filmo sukūrimas</t>
  </si>
  <si>
    <t>Klaipėdos rajono rinkodaros ir komunikacijos strategijos parengimas</t>
  </si>
  <si>
    <t>Projekto „Karklės atlasas“ įgyvendinimas</t>
  </si>
  <si>
    <t xml:space="preserve">Projekto „Pietų Baltijos krantas – ilgalaikių laivybos krypčių tarp šalių kūrimas MARRIAGE bendradarbiavimo tinklų pagrindu“ įgyvendinimas </t>
  </si>
  <si>
    <t xml:space="preserve">Dalyvavimas projekte „Baltijos jūros turizmo centras“ </t>
  </si>
  <si>
    <t>Detaliųjų planų rengimas</t>
  </si>
  <si>
    <t>ESRI ArcGIS programinės įrangos licencijos įsigijimas ir palaikymas</t>
  </si>
  <si>
    <t>20</t>
  </si>
  <si>
    <t>tūkst. eurų</t>
  </si>
  <si>
    <t>Laukžemio tvenkinio užtvankos statinių ekspertizė, projekto parengimo, projekto vykdymo priežiūros, rekonstrukcijos darbai ir techninė priežiūra</t>
  </si>
  <si>
    <t>2.3.2.15.</t>
  </si>
  <si>
    <t>Rengti Klaipėdos rajono miestų ir miestelių bendruosius planus</t>
  </si>
  <si>
    <t>Vandens transporto paslaugos Dreverna-Juodkrantė-Dreverna pirkimas</t>
  </si>
  <si>
    <t>04.09.01.01</t>
  </si>
  <si>
    <t>1 strateginis tikslas. Sudaryti palankias sąlygas sumaniems ir veikliems žmonėms gyventi ir veikti Klaipėdos rajone</t>
  </si>
  <si>
    <t>04.02.01.07</t>
  </si>
  <si>
    <t>Drevernos mažųjų laivų uosto koncesijos sutarties įgyvendinimas</t>
  </si>
  <si>
    <t>14</t>
  </si>
  <si>
    <t>2.3.1.4.</t>
  </si>
  <si>
    <t>Projekto „Laisva, skanu, unikalu - žuvies keliu“ įgyvendinimas</t>
  </si>
  <si>
    <t>Projekto „Pažink Vakarų Krantą“ įgyvendinimas</t>
  </si>
  <si>
    <t>Projekto „Gynybinio ir gamtos paveldo keliai“ įgyvendinimas</t>
  </si>
  <si>
    <t>Kt</t>
  </si>
  <si>
    <t xml:space="preserve">Projekto „Klaipėdos regiono turizmo infrastruktūros sistemos sukūrimas ir įdiegimas“ įgyvendinimas </t>
  </si>
  <si>
    <t>VBD</t>
  </si>
  <si>
    <t>Perteklinio vandens pašalinimo darbai (siurblinių aptarnaujančio personalo išlaikymas, elektra ir einamasis remontas). Polderių priežiūros taisyklių parengimas. Polderių griovių priežiūros ir remonto darbai</t>
  </si>
  <si>
    <t>Projekto „Stepono Dariaus memorialinio parko pritaikymas turizmo ir aviacinio sporto reikmėms“ įgyvendinimas</t>
  </si>
  <si>
    <t>Projekto „Turizmo informacinės infrastruktūros sukūrimas ir pritaikymas neįgaliųjų poreikiams pietvakarinėje Klaipėdos regiono dalyje“ įgyvendinimas</t>
  </si>
  <si>
    <t xml:space="preserve">Klaipėdos rajono savivaldybės teritorijos dalies, apimančios Slengių, Mazūriškių, Trušelių, Gindulių kaimus ir gretimos teritorijos vietovių, komunikacinių koridorių ir inžinerinės infrastruktūros specialiojo plano korektūros rengimas </t>
  </si>
  <si>
    <r>
      <t xml:space="preserve">Savivaldybės pajamos iš surenkamų mokesčių </t>
    </r>
    <r>
      <rPr>
        <b/>
        <sz val="8"/>
        <rFont val="Arial"/>
        <family val="2"/>
        <charset val="186"/>
      </rPr>
      <t>SB</t>
    </r>
  </si>
  <si>
    <r>
      <t xml:space="preserve">Lėšos už paslaugas ir nuomą </t>
    </r>
    <r>
      <rPr>
        <b/>
        <sz val="8"/>
        <rFont val="Arial"/>
        <family val="2"/>
        <charset val="186"/>
      </rPr>
      <t>S</t>
    </r>
  </si>
  <si>
    <r>
      <t xml:space="preserve">Valstybės biudžeto dotacijos deleguotoms funkcijoms atlikti </t>
    </r>
    <r>
      <rPr>
        <b/>
        <sz val="8"/>
        <rFont val="Arial"/>
        <family val="2"/>
        <charset val="186"/>
      </rPr>
      <t>VBD</t>
    </r>
  </si>
  <si>
    <r>
      <t xml:space="preserve">ES struktūrinių fondų lėšos </t>
    </r>
    <r>
      <rPr>
        <b/>
        <sz val="8"/>
        <rFont val="Arial"/>
        <family val="2"/>
        <charset val="186"/>
      </rPr>
      <t>ES</t>
    </r>
  </si>
  <si>
    <r>
      <t xml:space="preserve">Kitos lėšos </t>
    </r>
    <r>
      <rPr>
        <b/>
        <sz val="8"/>
        <rFont val="Arial"/>
        <family val="2"/>
        <charset val="186"/>
      </rPr>
      <t>KT</t>
    </r>
  </si>
  <si>
    <t>Klaipėdos rajono seniūnijų centrų: Veiviržėnų, Judrėnų, Plikių miestelių bendrųjų planų ir Agluonėnų detalojo plano parengimas</t>
  </si>
  <si>
    <t>2.4.1.38</t>
  </si>
  <si>
    <t>Vėžaičių ir Priekulės viešųjų urbanizuotų erdvių sutvarkymo techninių projektų parengimas</t>
  </si>
  <si>
    <t>2020 m. išlaidų projektas</t>
  </si>
  <si>
    <t>Savivaldos ir verslo forumo organizavimas</t>
  </si>
  <si>
    <t>Prisidėjimas prie projekto "Brukšvų polderio dalies melioracijos sistemų rekonstrukcija (III) etapas Klaipėdos raj., Priekulės sen., Drevernos k."</t>
  </si>
  <si>
    <t>Dalyvavimas verslo ir statybos parodose</t>
  </si>
  <si>
    <t>Projekto „Gyvenimas švarioje aplinkoje - geresnė ateitis“ įgyvendinimas</t>
  </si>
  <si>
    <t>Vietinės reikšmės kelio Rimkai-Lėbartai-Dovilai specialiojo plano parengimas. Žemės paėmimo visuomenės poreikiams projektas</t>
  </si>
  <si>
    <t>Vietinės reikšmės kelio Maciuičiai-Ežaičiai specialiojo plano parengimas. Žemės paėmimo visuomenės poreikiams projektas</t>
  </si>
  <si>
    <t>Jungiamojo kelio, ruožui šalia magistralinio kelio A1 Vilnius- Klaipėda nuo Dauparų viaduko iki Jakų žiedo, su privažiuojamaisiais keliais specialiojo plano parengimas. Žemės paėmimo visuomenės poreikiams projektas</t>
  </si>
  <si>
    <t>31</t>
  </si>
  <si>
    <t>2.1.2.3</t>
  </si>
  <si>
    <t>2.2.1.21</t>
  </si>
  <si>
    <t xml:space="preserve">Projekto "Svencelės polderio esamų pylimų paaukštinimas ir naujų pylimų įrengimas" įgyvendinimas </t>
  </si>
  <si>
    <t>2.2.1.22</t>
  </si>
  <si>
    <t>2.3.3.24</t>
  </si>
  <si>
    <t>Klaipėdos rajono savivaldybės polderinių sistemų rekonstravimas</t>
  </si>
  <si>
    <t>2.2.1.23</t>
  </si>
  <si>
    <t>2.3.2.22</t>
  </si>
  <si>
    <t>Dalyvavimas žuvienės virimo čempionate</t>
  </si>
  <si>
    <t>2.3.2.11</t>
  </si>
  <si>
    <t>Tunelio po magistraliniu keliu A13 specialiojo plano rengimas. Žemės paėmimo visuomenės poreikiams projektas</t>
  </si>
  <si>
    <t>VBES</t>
  </si>
  <si>
    <r>
      <t xml:space="preserve"> Valstybės biudžeto lėšos ES struktūrinių fondų lėšos </t>
    </r>
    <r>
      <rPr>
        <b/>
        <sz val="8"/>
        <rFont val="Arial"/>
        <family val="2"/>
        <charset val="186"/>
      </rPr>
      <t>VBES</t>
    </r>
  </si>
  <si>
    <t>2.2.1.24</t>
  </si>
  <si>
    <t>2021 m. išlaidų projektas</t>
  </si>
  <si>
    <t>2.4.1.35</t>
  </si>
  <si>
    <t>2.4.1.37</t>
  </si>
  <si>
    <t>2.4.1.26</t>
  </si>
  <si>
    <t>2.4.1.21</t>
  </si>
  <si>
    <t>2.3.3.23</t>
  </si>
  <si>
    <t>2.3.3.21</t>
  </si>
  <si>
    <t>2.3.3.16</t>
  </si>
  <si>
    <t>2.3.3.14</t>
  </si>
  <si>
    <t>2.3.2.20</t>
  </si>
  <si>
    <t>2.3.2.19</t>
  </si>
  <si>
    <t>2.3.2.18</t>
  </si>
  <si>
    <t>2.3.2.17</t>
  </si>
  <si>
    <t>2.3.2.16</t>
  </si>
  <si>
    <t>2.3.2.13</t>
  </si>
  <si>
    <t>2.3.2.14</t>
  </si>
  <si>
    <t>2.3.3.19</t>
  </si>
  <si>
    <t>2.4.1.31</t>
  </si>
  <si>
    <t>2.4.1.36</t>
  </si>
  <si>
    <t>2.2.1.16</t>
  </si>
  <si>
    <t>2.2.1.10</t>
  </si>
  <si>
    <t>2.2.1.17</t>
  </si>
  <si>
    <t>2019-2021 METŲ EKONOMINIO KONKURENCINGUMO DIDINIMO PROGRAMOS TIKSLŲ, UŽDAVINIŲ IR PRIEMONIŲ ASIGNAVIMŲ SUVESTINĖ</t>
  </si>
  <si>
    <t>Informacinių stendų Gargždų karjerų teritorijoje įrengimas</t>
  </si>
  <si>
    <t>27</t>
  </si>
  <si>
    <t>Klaipėdos rajono turizmo objektų 3D skenavimo ir 360 laipsnių filmavimo paslaugos</t>
  </si>
  <si>
    <t>Turistinių sveikatingumo maršrutų Pajūrio regioniniame parke sukūrimas ir ženklinimas</t>
  </si>
  <si>
    <t>2.3.2.23</t>
  </si>
  <si>
    <t>2.3.2.24</t>
  </si>
  <si>
    <t>2.3.2.25</t>
  </si>
  <si>
    <t>2.3.3.25</t>
  </si>
  <si>
    <t>Klaipėdos rajono savivaldybės strateginio
veiklos plano 2019-2021 m. 
1 priedas</t>
  </si>
  <si>
    <t>Kurti verslui bei investicijoms palankią aplinką Klaipėdos rajone</t>
  </si>
  <si>
    <t>Skatinti vietos savivaldos ir verslo bendradarbiavimą</t>
  </si>
  <si>
    <t>Gargždų karjerų teritorijos turistinio maršruto ir vizualinės medžiagos parengimas</t>
  </si>
  <si>
    <t>Rengti visuomenės poreikius tenkinančius teritorijų planavimo (detaliuosius planus) bei žemėtvarkos (žemės valdų projektus) dokumentus</t>
  </si>
  <si>
    <t>2.4.1.24</t>
  </si>
  <si>
    <t>Stovyklaviečių Gargždų karjerų teritorijoje įrengimas</t>
  </si>
  <si>
    <t>2018 m. faktas</t>
  </si>
  <si>
    <t>2019 m. asignavimai</t>
  </si>
  <si>
    <t>2.4.1.33</t>
  </si>
  <si>
    <t>2.4.6.1</t>
  </si>
  <si>
    <t>2.4.5.1</t>
  </si>
  <si>
    <t>2.3.3.26</t>
  </si>
  <si>
    <t>VLK</t>
  </si>
  <si>
    <r>
      <t xml:space="preserve">Viršplaninės pajamos (praėjusių metų) </t>
    </r>
    <r>
      <rPr>
        <b/>
        <sz val="8"/>
        <rFont val="Arial"/>
        <family val="2"/>
        <charset val="186"/>
      </rPr>
      <t>VLK</t>
    </r>
  </si>
  <si>
    <t>Klaipėdos rajono Šiūparių kadastro vietovės dalies melioracijos sistemų rekonstrukcija</t>
  </si>
  <si>
    <t>2.2.1.26</t>
  </si>
  <si>
    <t>2.2.1.25</t>
  </si>
  <si>
    <t>Projekto „Bendradarbiavimas išsaugant paveldą Karklėje ir Skrundoje“ įgyvendinimas</t>
  </si>
  <si>
    <t>Projekto "Melioracijos statinių: Brukšvų siurblinės bei tilto per griovį J rekonstrukcija Brukšvų ir Jokšų polderiuose, Klaipėdos raj., Priekulės sen." įgyvendinimas</t>
  </si>
  <si>
    <t xml:space="preserve">Dalyvavimas projekte "Baltų kelias" </t>
  </si>
  <si>
    <t>2.3.3.27</t>
  </si>
  <si>
    <t>Melioracijos įrenginių drenažo sistemos, esančios Šlapšilės k., Dauparų-Kvietinių sen. rekonstrukcijos projekto parengimas ir rangos darbai</t>
  </si>
  <si>
    <t>2.2.1.27</t>
  </si>
  <si>
    <t>Klaipėdos rajono urbanizuotų vietovių vystymo koncepcijų parengimas</t>
  </si>
  <si>
    <t>Vietinės reikšmės kelių Sendvario sen. KL1430, KL 1452, KL1412 ir Priekulės sen. KL8472 ir KL1222 specialiųjų planų parengimai. Žemės paėmimas visuomenės  poreikiams projektai</t>
  </si>
  <si>
    <t>2.4.1.40</t>
  </si>
  <si>
    <t>Apsauginio pylimo Purmalių k. ir Jokšų polderio kolektoriaus rekonstravimas</t>
  </si>
  <si>
    <t>Magistralinių melioracijos griovių tvarkymas (šienavimas, krūmų kirtimas, drenažo žiočių atnaujinimas, griovių dugno valymas) bei drenažo avarinis remontas ir projektavimo paslaugos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</si>
</sst>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0"/>
      <name val="Arial"/>
      <charset val="186"/>
    </font>
    <font>
      <b/>
      <sz val="12"/>
      <name val="Arial"/>
      <family val="2"/>
      <charset val="186"/>
    </font>
    <font>
      <sz val="8"/>
      <name val="Arial"/>
      <family val="2"/>
      <charset val="186"/>
    </font>
    <font>
      <b/>
      <sz val="8"/>
      <name val="Arial"/>
      <family val="2"/>
      <charset val="186"/>
    </font>
    <font>
      <sz val="7"/>
      <name val="Arial"/>
      <family val="2"/>
      <charset val="186"/>
    </font>
    <font>
      <b/>
      <sz val="7"/>
      <name val="Arial"/>
      <family val="2"/>
      <charset val="186"/>
    </font>
    <font>
      <sz val="10"/>
      <name val="Arial"/>
      <family val="2"/>
      <charset val="186"/>
    </font>
    <font>
      <sz val="7"/>
      <name val="Arial"/>
      <family val="2"/>
      <charset val="186"/>
    </font>
    <font>
      <sz val="8"/>
      <color rgb="FFFF0000"/>
      <name val="Arial"/>
      <family val="2"/>
      <charset val="186"/>
    </font>
  </fonts>
  <fills count="11">
    <fill>
      <patternFill patternType="none"/>
    </fill>
    <fill>
      <patternFill patternType="gray125"/>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indexed="52"/>
        <bgColor indexed="64"/>
      </patternFill>
    </fill>
    <fill>
      <patternFill patternType="solid">
        <fgColor indexed="46"/>
        <bgColor indexed="64"/>
      </patternFill>
    </fill>
    <fill>
      <patternFill patternType="solid">
        <fgColor theme="8"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rgb="FFFFFFFF"/>
        <bgColor indexed="64"/>
      </patternFill>
    </fill>
  </fills>
  <borders count="71">
    <border>
      <left/>
      <right/>
      <top/>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s>
  <cellStyleXfs count="2">
    <xf numFmtId="0" fontId="0" fillId="0" borderId="0"/>
    <xf numFmtId="0" fontId="6" fillId="0" borderId="0" applyNumberFormat="0"/>
  </cellStyleXfs>
  <cellXfs count="514">
    <xf numFmtId="0" fontId="0" fillId="0" borderId="0" xfId="0"/>
    <xf numFmtId="0" fontId="4" fillId="0" borderId="0" xfId="0" applyFont="1" applyAlignment="1">
      <alignment vertical="center" wrapText="1"/>
    </xf>
    <xf numFmtId="0" fontId="0" fillId="0" borderId="0" xfId="0" applyFill="1"/>
    <xf numFmtId="0" fontId="4" fillId="0" borderId="0" xfId="0" applyFont="1" applyFill="1" applyAlignment="1">
      <alignment vertical="center" wrapText="1"/>
    </xf>
    <xf numFmtId="0" fontId="6" fillId="0" borderId="0" xfId="0" applyFont="1" applyFill="1"/>
    <xf numFmtId="0" fontId="6" fillId="0" borderId="0" xfId="0" applyFont="1"/>
    <xf numFmtId="0" fontId="5" fillId="0" borderId="0" xfId="0" applyFont="1" applyFill="1" applyAlignment="1">
      <alignment vertical="center" wrapText="1"/>
    </xf>
    <xf numFmtId="0" fontId="5" fillId="0" borderId="0" xfId="0" applyFont="1" applyAlignment="1">
      <alignment vertical="center" wrapText="1"/>
    </xf>
    <xf numFmtId="0" fontId="4" fillId="0" borderId="0" xfId="0" applyFont="1" applyFill="1" applyBorder="1" applyAlignment="1">
      <alignment vertical="center" wrapText="1"/>
    </xf>
    <xf numFmtId="0" fontId="5" fillId="3" borderId="0" xfId="0" applyFont="1" applyFill="1" applyAlignment="1">
      <alignment vertical="center" wrapText="1"/>
    </xf>
    <xf numFmtId="0" fontId="5" fillId="0" borderId="0" xfId="0" applyFont="1" applyFill="1" applyAlignment="1">
      <alignment horizontal="left" vertical="center" wrapText="1"/>
    </xf>
    <xf numFmtId="0" fontId="5" fillId="0" borderId="0" xfId="0" applyFont="1" applyAlignment="1">
      <alignment horizontal="left" vertical="center" wrapText="1"/>
    </xf>
    <xf numFmtId="0" fontId="4" fillId="0" borderId="0" xfId="0" applyFont="1" applyFill="1"/>
    <xf numFmtId="0" fontId="4" fillId="0" borderId="0" xfId="0" applyFont="1"/>
    <xf numFmtId="164" fontId="3" fillId="0" borderId="0" xfId="0" applyNumberFormat="1" applyFont="1"/>
    <xf numFmtId="164" fontId="2" fillId="0" borderId="0" xfId="0" applyNumberFormat="1" applyFont="1"/>
    <xf numFmtId="164" fontId="3" fillId="0" borderId="0" xfId="0" applyNumberFormat="1" applyFont="1" applyFill="1"/>
    <xf numFmtId="164" fontId="2" fillId="0" borderId="0" xfId="0" applyNumberFormat="1" applyFont="1" applyFill="1"/>
    <xf numFmtId="164" fontId="3" fillId="0" borderId="0" xfId="0" applyNumberFormat="1" applyFont="1" applyAlignment="1">
      <alignment vertical="center" wrapText="1"/>
    </xf>
    <xf numFmtId="164" fontId="2" fillId="0" borderId="0" xfId="0" applyNumberFormat="1" applyFont="1" applyAlignment="1">
      <alignment vertical="center" wrapText="1"/>
    </xf>
    <xf numFmtId="0" fontId="4" fillId="0" borderId="0" xfId="0" applyFont="1" applyFill="1" applyAlignment="1">
      <alignment horizontal="center"/>
    </xf>
    <xf numFmtId="0" fontId="4" fillId="0" borderId="0" xfId="0" applyFont="1" applyFill="1" applyAlignment="1">
      <alignment horizontal="left"/>
    </xf>
    <xf numFmtId="0" fontId="4" fillId="0" borderId="0" xfId="0" applyFont="1" applyFill="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164" fontId="2" fillId="0" borderId="22" xfId="0" applyNumberFormat="1" applyFont="1" applyBorder="1" applyAlignment="1">
      <alignment horizontal="center" vertical="center" textRotation="90"/>
    </xf>
    <xf numFmtId="164" fontId="2" fillId="0" borderId="22" xfId="0" applyNumberFormat="1" applyFont="1" applyBorder="1" applyAlignment="1">
      <alignment horizontal="center" vertical="center" textRotation="90" wrapText="1"/>
    </xf>
    <xf numFmtId="164" fontId="2" fillId="0" borderId="23"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164" fontId="2" fillId="4" borderId="24" xfId="0" applyNumberFormat="1" applyFont="1" applyFill="1" applyBorder="1" applyAlignment="1">
      <alignment horizontal="center" vertical="center" wrapText="1"/>
    </xf>
    <xf numFmtId="164" fontId="2" fillId="4" borderId="25" xfId="0" applyNumberFormat="1" applyFont="1" applyFill="1" applyBorder="1" applyAlignment="1">
      <alignment horizontal="center" vertical="center" wrapText="1"/>
    </xf>
    <xf numFmtId="164" fontId="2" fillId="4" borderId="26" xfId="0" applyNumberFormat="1" applyFont="1" applyFill="1" applyBorder="1" applyAlignment="1">
      <alignment horizontal="center" vertical="center" wrapText="1"/>
    </xf>
    <xf numFmtId="164" fontId="2" fillId="4" borderId="27" xfId="0" applyNumberFormat="1" applyFont="1" applyFill="1" applyBorder="1" applyAlignment="1">
      <alignment horizontal="center" vertical="center" wrapText="1"/>
    </xf>
    <xf numFmtId="164" fontId="2" fillId="3" borderId="25" xfId="0" applyNumberFormat="1" applyFont="1" applyFill="1" applyBorder="1" applyAlignment="1">
      <alignment horizontal="center" vertical="center" wrapText="1"/>
    </xf>
    <xf numFmtId="164" fontId="2" fillId="3" borderId="28" xfId="0" applyNumberFormat="1" applyFont="1" applyFill="1" applyBorder="1" applyAlignment="1">
      <alignment horizontal="center" vertical="center" wrapText="1"/>
    </xf>
    <xf numFmtId="164" fontId="2" fillId="3" borderId="29" xfId="0" applyNumberFormat="1" applyFont="1" applyFill="1" applyBorder="1" applyAlignment="1">
      <alignment horizontal="center" vertical="center" wrapText="1"/>
    </xf>
    <xf numFmtId="164" fontId="2" fillId="3" borderId="26" xfId="0" applyNumberFormat="1" applyFont="1" applyFill="1" applyBorder="1" applyAlignment="1">
      <alignment horizontal="center" vertical="center" wrapText="1"/>
    </xf>
    <xf numFmtId="164" fontId="2" fillId="2" borderId="30"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64" fontId="2" fillId="2" borderId="16" xfId="0" applyNumberFormat="1" applyFont="1" applyFill="1" applyBorder="1" applyAlignment="1">
      <alignment horizontal="center" vertical="center" wrapText="1"/>
    </xf>
    <xf numFmtId="164" fontId="2" fillId="2" borderId="31" xfId="0" applyNumberFormat="1" applyFont="1" applyFill="1" applyBorder="1" applyAlignment="1">
      <alignment horizontal="center" vertical="center" wrapText="1"/>
    </xf>
    <xf numFmtId="164" fontId="2" fillId="0" borderId="23" xfId="0" applyNumberFormat="1" applyFont="1" applyBorder="1" applyAlignment="1">
      <alignment horizontal="center" vertical="center" wrapText="1"/>
    </xf>
    <xf numFmtId="164" fontId="2" fillId="0" borderId="32"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12" xfId="0" applyNumberFormat="1" applyFont="1" applyFill="1" applyBorder="1" applyAlignment="1">
      <alignment horizontal="center" vertical="center" wrapText="1"/>
    </xf>
    <xf numFmtId="164" fontId="2" fillId="4" borderId="33" xfId="0" applyNumberFormat="1" applyFont="1" applyFill="1" applyBorder="1" applyAlignment="1">
      <alignment horizontal="center" vertical="center" wrapText="1"/>
    </xf>
    <xf numFmtId="164" fontId="2" fillId="2" borderId="34" xfId="0" applyNumberFormat="1" applyFont="1" applyFill="1" applyBorder="1" applyAlignment="1">
      <alignment horizontal="center" vertical="center" wrapText="1"/>
    </xf>
    <xf numFmtId="164" fontId="2" fillId="0" borderId="36"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164" fontId="2" fillId="4" borderId="29" xfId="0" applyNumberFormat="1" applyFont="1" applyFill="1" applyBorder="1" applyAlignment="1">
      <alignment horizontal="center" vertical="center" wrapText="1"/>
    </xf>
    <xf numFmtId="164" fontId="2" fillId="0" borderId="38"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164" fontId="2" fillId="0" borderId="39" xfId="0" applyNumberFormat="1" applyFont="1" applyBorder="1" applyAlignment="1">
      <alignment horizontal="center" vertical="center" wrapText="1"/>
    </xf>
    <xf numFmtId="164" fontId="2" fillId="3" borderId="6" xfId="0" applyNumberFormat="1" applyFont="1" applyFill="1" applyBorder="1" applyAlignment="1">
      <alignment horizontal="center" vertical="center" wrapText="1"/>
    </xf>
    <xf numFmtId="164" fontId="2" fillId="3" borderId="27"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4" fontId="2" fillId="0" borderId="32" xfId="0" applyNumberFormat="1" applyFont="1" applyFill="1" applyBorder="1" applyAlignment="1">
      <alignment horizontal="center" vertical="center" wrapText="1"/>
    </xf>
    <xf numFmtId="164" fontId="2" fillId="0" borderId="40" xfId="0" applyNumberFormat="1" applyFont="1" applyFill="1" applyBorder="1" applyAlignment="1">
      <alignment horizontal="center" vertical="center" wrapText="1"/>
    </xf>
    <xf numFmtId="164" fontId="2" fillId="4" borderId="28" xfId="0" applyNumberFormat="1" applyFont="1" applyFill="1" applyBorder="1" applyAlignment="1">
      <alignment horizontal="center" vertical="center" wrapText="1"/>
    </xf>
    <xf numFmtId="164" fontId="2" fillId="0" borderId="43" xfId="0" applyNumberFormat="1" applyFont="1" applyBorder="1" applyAlignment="1">
      <alignment horizontal="center" vertical="center" wrapText="1"/>
    </xf>
    <xf numFmtId="164" fontId="2" fillId="0" borderId="38" xfId="0" applyNumberFormat="1" applyFont="1" applyFill="1" applyBorder="1" applyAlignment="1">
      <alignment horizontal="center" vertical="center" wrapText="1"/>
    </xf>
    <xf numFmtId="164" fontId="2" fillId="3" borderId="30" xfId="0" applyNumberFormat="1" applyFont="1" applyFill="1" applyBorder="1" applyAlignment="1">
      <alignment horizontal="center" vertical="center" wrapText="1"/>
    </xf>
    <xf numFmtId="164" fontId="2" fillId="3" borderId="24" xfId="0" applyNumberFormat="1" applyFont="1" applyFill="1" applyBorder="1" applyAlignment="1">
      <alignment horizontal="center" vertical="center" wrapText="1"/>
    </xf>
    <xf numFmtId="164" fontId="2" fillId="2" borderId="25" xfId="0" applyNumberFormat="1" applyFont="1" applyFill="1" applyBorder="1" applyAlignment="1">
      <alignment horizontal="center" vertical="center" wrapText="1"/>
    </xf>
    <xf numFmtId="164" fontId="3" fillId="0" borderId="36" xfId="0" applyNumberFormat="1" applyFont="1" applyFill="1" applyBorder="1" applyAlignment="1">
      <alignment horizontal="center" vertical="center" wrapText="1"/>
    </xf>
    <xf numFmtId="164" fontId="3" fillId="0" borderId="36" xfId="0" applyNumberFormat="1" applyFont="1" applyBorder="1" applyAlignment="1">
      <alignment horizontal="center" vertical="center" wrapText="1"/>
    </xf>
    <xf numFmtId="164" fontId="2" fillId="0" borderId="1" xfId="0" applyNumberFormat="1" applyFont="1" applyFill="1" applyBorder="1" applyAlignment="1">
      <alignment horizontal="center" vertical="center" wrapText="1"/>
    </xf>
    <xf numFmtId="0" fontId="5" fillId="7" borderId="0" xfId="0" applyFont="1" applyFill="1" applyAlignment="1">
      <alignment vertical="center" wrapText="1"/>
    </xf>
    <xf numFmtId="164" fontId="2" fillId="0" borderId="48" xfId="0" applyNumberFormat="1" applyFont="1" applyFill="1" applyBorder="1" applyAlignment="1">
      <alignment horizontal="center" vertical="center" wrapText="1"/>
    </xf>
    <xf numFmtId="164" fontId="3" fillId="0" borderId="14" xfId="0" applyNumberFormat="1" applyFont="1" applyBorder="1" applyAlignment="1">
      <alignment horizontal="center" vertical="center" wrapText="1"/>
    </xf>
    <xf numFmtId="164" fontId="2" fillId="0" borderId="21"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6" xfId="0" applyFont="1" applyBorder="1" applyAlignment="1">
      <alignment horizontal="center" vertical="center" wrapText="1"/>
    </xf>
    <xf numFmtId="0" fontId="2" fillId="2"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20"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0" borderId="4" xfId="0" applyFont="1" applyBorder="1" applyAlignment="1">
      <alignment horizontal="center" vertical="center" wrapText="1"/>
    </xf>
    <xf numFmtId="16" fontId="2" fillId="0" borderId="3" xfId="0" quotePrefix="1" applyNumberFormat="1" applyFont="1" applyBorder="1" applyAlignment="1">
      <alignment vertical="center" wrapText="1"/>
    </xf>
    <xf numFmtId="0" fontId="2" fillId="2" borderId="19"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56" xfId="0" applyFont="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3" fillId="0" borderId="13" xfId="0" applyNumberFormat="1" applyFont="1" applyBorder="1" applyAlignment="1">
      <alignment horizontal="center" vertical="center" wrapText="1"/>
    </xf>
    <xf numFmtId="0" fontId="2" fillId="0" borderId="62" xfId="0" applyFont="1" applyBorder="1" applyAlignment="1">
      <alignment horizontal="center" vertical="center" wrapText="1"/>
    </xf>
    <xf numFmtId="0" fontId="2" fillId="0" borderId="3" xfId="0" applyFont="1" applyBorder="1" applyAlignment="1">
      <alignment horizontal="center" vertical="center" wrapText="1"/>
    </xf>
    <xf numFmtId="164" fontId="2" fillId="4" borderId="6" xfId="0" applyNumberFormat="1" applyFont="1" applyFill="1" applyBorder="1" applyAlignment="1">
      <alignment horizontal="center" vertical="center" wrapText="1"/>
    </xf>
    <xf numFmtId="164" fontId="2" fillId="4" borderId="55" xfId="0" applyNumberFormat="1" applyFont="1" applyFill="1" applyBorder="1" applyAlignment="1">
      <alignment horizontal="center" vertical="center" wrapText="1"/>
    </xf>
    <xf numFmtId="164" fontId="2" fillId="4" borderId="16" xfId="0" applyNumberFormat="1" applyFont="1" applyFill="1" applyBorder="1" applyAlignment="1">
      <alignment horizontal="center" vertical="center" wrapText="1"/>
    </xf>
    <xf numFmtId="164" fontId="2" fillId="4" borderId="50" xfId="0" applyNumberFormat="1" applyFont="1" applyFill="1" applyBorder="1" applyAlignment="1">
      <alignment horizontal="center" vertical="center" wrapText="1"/>
    </xf>
    <xf numFmtId="164" fontId="2" fillId="4" borderId="63" xfId="0" applyNumberFormat="1" applyFont="1" applyFill="1" applyBorder="1" applyAlignment="1">
      <alignment horizontal="center" vertical="center" wrapText="1"/>
    </xf>
    <xf numFmtId="164" fontId="2" fillId="4" borderId="59" xfId="0" applyNumberFormat="1" applyFont="1" applyFill="1" applyBorder="1" applyAlignment="1">
      <alignment horizontal="center" vertical="center" wrapText="1"/>
    </xf>
    <xf numFmtId="164" fontId="2" fillId="4" borderId="58" xfId="0" applyNumberFormat="1" applyFont="1" applyFill="1" applyBorder="1" applyAlignment="1">
      <alignment horizontal="center" vertical="center" wrapText="1"/>
    </xf>
    <xf numFmtId="164" fontId="2" fillId="0" borderId="50" xfId="0" applyNumberFormat="1" applyFont="1" applyBorder="1" applyAlignment="1">
      <alignment horizontal="center" vertical="center" wrapText="1"/>
    </xf>
    <xf numFmtId="164" fontId="2" fillId="0" borderId="58" xfId="0" applyNumberFormat="1" applyFont="1" applyBorder="1" applyAlignment="1">
      <alignment horizontal="center" vertical="center" wrapText="1"/>
    </xf>
    <xf numFmtId="164" fontId="2" fillId="0" borderId="59"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164" fontId="2" fillId="0" borderId="21"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164" fontId="2" fillId="0" borderId="52" xfId="0" applyNumberFormat="1" applyFont="1" applyBorder="1" applyAlignment="1">
      <alignment horizontal="center" vertical="center" wrapText="1"/>
    </xf>
    <xf numFmtId="164" fontId="2" fillId="0" borderId="22" xfId="0" applyNumberFormat="1" applyFont="1" applyBorder="1" applyAlignment="1">
      <alignment horizontal="center" vertical="center" wrapText="1"/>
    </xf>
    <xf numFmtId="164" fontId="2" fillId="0" borderId="53" xfId="0" applyNumberFormat="1" applyFont="1" applyBorder="1" applyAlignment="1">
      <alignment horizontal="center" vertical="center" wrapText="1"/>
    </xf>
    <xf numFmtId="164" fontId="2" fillId="4" borderId="38" xfId="0" applyNumberFormat="1" applyFont="1" applyFill="1" applyBorder="1" applyAlignment="1">
      <alignment horizontal="center" vertical="center" wrapText="1"/>
    </xf>
    <xf numFmtId="164" fontId="2" fillId="4" borderId="60" xfId="0" applyNumberFormat="1" applyFont="1" applyFill="1" applyBorder="1" applyAlignment="1">
      <alignment horizontal="center" vertical="center" wrapText="1"/>
    </xf>
    <xf numFmtId="164" fontId="2" fillId="0" borderId="65" xfId="0" applyNumberFormat="1" applyFont="1" applyFill="1" applyBorder="1" applyAlignment="1">
      <alignment horizontal="center" vertical="center" wrapText="1"/>
    </xf>
    <xf numFmtId="164" fontId="2" fillId="0" borderId="49" xfId="0" applyNumberFormat="1" applyFont="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2" fillId="0" borderId="52" xfId="0" applyNumberFormat="1" applyFont="1" applyFill="1" applyBorder="1" applyAlignment="1">
      <alignment horizontal="center" vertical="center" wrapText="1"/>
    </xf>
    <xf numFmtId="164" fontId="2" fillId="0" borderId="49" xfId="0" applyNumberFormat="1" applyFont="1" applyFill="1" applyBorder="1" applyAlignment="1">
      <alignment horizontal="center" vertical="center" wrapText="1"/>
    </xf>
    <xf numFmtId="164" fontId="2" fillId="0" borderId="15" xfId="0" applyNumberFormat="1" applyFont="1" applyBorder="1" applyAlignment="1">
      <alignment horizontal="center" vertical="center" wrapText="1"/>
    </xf>
    <xf numFmtId="164" fontId="2" fillId="0" borderId="65" xfId="0" applyNumberFormat="1" applyFont="1" applyBorder="1" applyAlignment="1">
      <alignment horizontal="center" vertical="center" wrapText="1"/>
    </xf>
    <xf numFmtId="164" fontId="2" fillId="0" borderId="20" xfId="0" applyNumberFormat="1" applyFont="1" applyBorder="1" applyAlignment="1">
      <alignment horizontal="center" vertical="center" wrapText="1"/>
    </xf>
    <xf numFmtId="0" fontId="2" fillId="0" borderId="38" xfId="0" applyFont="1" applyFill="1" applyBorder="1" applyAlignment="1">
      <alignment horizontal="center" vertical="center" wrapText="1"/>
    </xf>
    <xf numFmtId="164" fontId="2" fillId="2" borderId="66" xfId="0" applyNumberFormat="1" applyFont="1" applyFill="1" applyBorder="1" applyAlignment="1">
      <alignment horizontal="center" vertical="center" wrapText="1"/>
    </xf>
    <xf numFmtId="164" fontId="2" fillId="2" borderId="49" xfId="0" applyNumberFormat="1" applyFont="1" applyFill="1" applyBorder="1" applyAlignment="1">
      <alignment horizontal="center" vertical="center" wrapText="1"/>
    </xf>
    <xf numFmtId="164" fontId="2" fillId="2" borderId="20" xfId="0" applyNumberFormat="1" applyFont="1" applyFill="1" applyBorder="1" applyAlignment="1">
      <alignment horizontal="center" vertical="center" wrapText="1"/>
    </xf>
    <xf numFmtId="164" fontId="3" fillId="5" borderId="66" xfId="0" applyNumberFormat="1" applyFont="1" applyFill="1" applyBorder="1" applyAlignment="1">
      <alignment horizontal="center" vertical="center" wrapText="1"/>
    </xf>
    <xf numFmtId="164" fontId="3" fillId="5" borderId="49" xfId="0" applyNumberFormat="1" applyFont="1" applyFill="1" applyBorder="1" applyAlignment="1">
      <alignment horizontal="center" vertical="center" wrapText="1"/>
    </xf>
    <xf numFmtId="164" fontId="3" fillId="5" borderId="0" xfId="0" applyNumberFormat="1" applyFont="1" applyFill="1" applyBorder="1" applyAlignment="1">
      <alignment horizontal="center" vertical="center" wrapText="1"/>
    </xf>
    <xf numFmtId="164" fontId="2" fillId="2" borderId="2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164" fontId="3" fillId="0" borderId="21" xfId="0" applyNumberFormat="1"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164" fontId="3" fillId="0" borderId="14" xfId="0" applyNumberFormat="1" applyFont="1" applyFill="1" applyBorder="1" applyAlignment="1">
      <alignment horizontal="center" vertical="center" wrapText="1"/>
    </xf>
    <xf numFmtId="0" fontId="2" fillId="0" borderId="38" xfId="0" applyFont="1" applyBorder="1" applyAlignment="1">
      <alignment horizontal="center" vertical="center" wrapText="1"/>
    </xf>
    <xf numFmtId="164" fontId="2" fillId="8" borderId="36" xfId="0" applyNumberFormat="1" applyFont="1" applyFill="1" applyBorder="1" applyAlignment="1">
      <alignment horizontal="center" vertical="center" wrapText="1"/>
    </xf>
    <xf numFmtId="164" fontId="2" fillId="0" borderId="53" xfId="0" applyNumberFormat="1" applyFont="1" applyFill="1" applyBorder="1" applyAlignment="1">
      <alignment horizontal="center" vertical="center" wrapText="1"/>
    </xf>
    <xf numFmtId="164" fontId="2" fillId="8" borderId="7" xfId="0" applyNumberFormat="1" applyFont="1" applyFill="1" applyBorder="1" applyAlignment="1">
      <alignment horizontal="center" vertical="center" wrapText="1"/>
    </xf>
    <xf numFmtId="164" fontId="2" fillId="8" borderId="5" xfId="0" applyNumberFormat="1" applyFont="1" applyFill="1" applyBorder="1" applyAlignment="1">
      <alignment horizontal="center" vertical="center" wrapText="1"/>
    </xf>
    <xf numFmtId="164" fontId="2" fillId="8" borderId="14" xfId="0" applyNumberFormat="1" applyFont="1" applyFill="1" applyBorder="1" applyAlignment="1">
      <alignment horizontal="center" vertical="center" wrapText="1"/>
    </xf>
    <xf numFmtId="164" fontId="2" fillId="8" borderId="22" xfId="0" applyNumberFormat="1" applyFont="1" applyFill="1" applyBorder="1" applyAlignment="1">
      <alignment horizontal="center" vertical="center" wrapText="1"/>
    </xf>
    <xf numFmtId="164" fontId="2" fillId="8" borderId="53" xfId="0" applyNumberFormat="1" applyFont="1" applyFill="1" applyBorder="1" applyAlignment="1">
      <alignment horizontal="center" vertical="center" wrapText="1"/>
    </xf>
    <xf numFmtId="164" fontId="2" fillId="0" borderId="13" xfId="0" applyNumberFormat="1" applyFont="1" applyBorder="1" applyAlignment="1">
      <alignment horizontal="center" vertical="center" wrapText="1"/>
    </xf>
    <xf numFmtId="0" fontId="2" fillId="8" borderId="3"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51"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21"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20" xfId="0" applyNumberFormat="1" applyFont="1" applyFill="1" applyBorder="1" applyAlignment="1">
      <alignment horizontal="center" vertical="center" wrapText="1"/>
    </xf>
    <xf numFmtId="164" fontId="2" fillId="4" borderId="15" xfId="0" applyNumberFormat="1" applyFont="1" applyFill="1" applyBorder="1" applyAlignment="1">
      <alignment horizontal="center" vertical="center" wrapText="1"/>
    </xf>
    <xf numFmtId="164" fontId="2" fillId="4" borderId="49" xfId="0" applyNumberFormat="1" applyFont="1" applyFill="1" applyBorder="1" applyAlignment="1">
      <alignment horizontal="center" vertical="center" wrapText="1"/>
    </xf>
    <xf numFmtId="164" fontId="2" fillId="4" borderId="2" xfId="0" applyNumberFormat="1" applyFont="1" applyFill="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164" fontId="2" fillId="0" borderId="8" xfId="0" applyNumberFormat="1" applyFont="1" applyFill="1" applyBorder="1" applyAlignment="1">
      <alignment horizontal="center" vertical="center" wrapText="1"/>
    </xf>
    <xf numFmtId="164" fontId="2" fillId="0" borderId="43"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center" wrapText="1"/>
    </xf>
    <xf numFmtId="164" fontId="2" fillId="3" borderId="66" xfId="0" applyNumberFormat="1" applyFont="1" applyFill="1" applyBorder="1" applyAlignment="1">
      <alignment horizontal="center" vertical="center" wrapText="1"/>
    </xf>
    <xf numFmtId="164" fontId="2" fillId="3"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 xfId="0" applyFont="1" applyFill="1" applyBorder="1" applyAlignment="1">
      <alignment horizontal="center" vertical="center" wrapText="1"/>
    </xf>
    <xf numFmtId="164" fontId="2" fillId="0" borderId="7" xfId="0" applyNumberFormat="1" applyFont="1" applyBorder="1" applyAlignment="1">
      <alignment horizontal="center" vertical="center" wrapText="1"/>
    </xf>
    <xf numFmtId="164" fontId="2" fillId="4" borderId="25" xfId="0" applyNumberFormat="1" applyFont="1" applyFill="1" applyBorder="1" applyAlignment="1">
      <alignment horizontal="center" vertical="center" wrapText="1"/>
    </xf>
    <xf numFmtId="164" fontId="2" fillId="4" borderId="26" xfId="0" applyNumberFormat="1" applyFont="1" applyFill="1" applyBorder="1" applyAlignment="1">
      <alignment horizontal="center" vertical="center" wrapText="1"/>
    </xf>
    <xf numFmtId="164" fontId="2" fillId="4" borderId="27" xfId="0" applyNumberFormat="1" applyFont="1" applyFill="1" applyBorder="1" applyAlignment="1">
      <alignment horizontal="center" vertical="center" wrapText="1"/>
    </xf>
    <xf numFmtId="164" fontId="2" fillId="3" borderId="2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164" fontId="2" fillId="0" borderId="36"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164" fontId="3" fillId="0" borderId="36" xfId="0" applyNumberFormat="1" applyFont="1" applyFill="1" applyBorder="1" applyAlignment="1">
      <alignment horizontal="center" vertical="center" wrapText="1"/>
    </xf>
    <xf numFmtId="164" fontId="3" fillId="0" borderId="36" xfId="0" applyNumberFormat="1" applyFont="1" applyBorder="1" applyAlignment="1">
      <alignment horizontal="center" vertical="center" wrapText="1"/>
    </xf>
    <xf numFmtId="164" fontId="2" fillId="0" borderId="1" xfId="0" applyNumberFormat="1" applyFont="1" applyFill="1" applyBorder="1" applyAlignment="1">
      <alignment horizontal="center" vertical="center" wrapText="1"/>
    </xf>
    <xf numFmtId="164" fontId="3" fillId="0" borderId="14" xfId="0" applyNumberFormat="1" applyFont="1" applyBorder="1" applyAlignment="1">
      <alignment horizontal="center" vertical="center" wrapText="1"/>
    </xf>
    <xf numFmtId="164" fontId="3"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2" fillId="0" borderId="59" xfId="0" applyNumberFormat="1" applyFont="1" applyFill="1" applyBorder="1" applyAlignment="1">
      <alignment horizontal="center" vertical="center" wrapText="1"/>
    </xf>
    <xf numFmtId="164" fontId="2" fillId="0" borderId="60" xfId="0" applyNumberFormat="1"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164" fontId="3" fillId="0" borderId="13" xfId="0" applyNumberFormat="1" applyFont="1" applyBorder="1" applyAlignment="1">
      <alignment horizontal="center" vertical="center" wrapText="1"/>
    </xf>
    <xf numFmtId="164" fontId="2" fillId="0" borderId="21"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5" xfId="0" applyFont="1" applyFill="1" applyBorder="1" applyAlignment="1">
      <alignment horizontal="center" vertical="center" wrapText="1"/>
    </xf>
    <xf numFmtId="164" fontId="2" fillId="0" borderId="50"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2" borderId="15" xfId="0" applyFont="1" applyFill="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3" fillId="0" borderId="5" xfId="0" applyNumberFormat="1"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3" xfId="0" applyFont="1" applyBorder="1" applyAlignment="1">
      <alignment horizontal="center" vertical="center" wrapText="1"/>
    </xf>
    <xf numFmtId="164" fontId="2" fillId="4" borderId="46"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67" xfId="0" applyFont="1" applyBorder="1" applyAlignment="1">
      <alignment horizontal="center" vertical="center" wrapText="1"/>
    </xf>
    <xf numFmtId="0" fontId="2" fillId="0" borderId="6" xfId="0" applyFont="1" applyFill="1" applyBorder="1" applyAlignment="1">
      <alignment horizontal="center" vertical="center" wrapText="1"/>
    </xf>
    <xf numFmtId="164" fontId="2" fillId="0" borderId="21"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16" xfId="0" applyFont="1" applyFill="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2" borderId="68" xfId="0" applyFont="1" applyFill="1" applyBorder="1" applyAlignment="1">
      <alignment horizontal="center" vertical="center" wrapText="1"/>
    </xf>
    <xf numFmtId="164" fontId="2" fillId="0" borderId="58" xfId="0" applyNumberFormat="1" applyFont="1" applyFill="1" applyBorder="1" applyAlignment="1">
      <alignment horizontal="center" vertical="center" wrapText="1"/>
    </xf>
    <xf numFmtId="0" fontId="2" fillId="0" borderId="6"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21"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45" xfId="0" applyNumberFormat="1" applyFont="1" applyFill="1" applyBorder="1" applyAlignment="1">
      <alignment horizontal="center" vertical="center" wrapText="1"/>
    </xf>
    <xf numFmtId="164" fontId="2" fillId="0" borderId="18" xfId="0" applyNumberFormat="1" applyFont="1" applyFill="1" applyBorder="1" applyAlignment="1">
      <alignment horizontal="center" vertical="center" wrapText="1"/>
    </xf>
    <xf numFmtId="164" fontId="2" fillId="0" borderId="54" xfId="0" applyNumberFormat="1" applyFont="1" applyFill="1" applyBorder="1" applyAlignment="1">
      <alignment horizontal="center" vertical="center" wrapText="1"/>
    </xf>
    <xf numFmtId="164" fontId="2" fillId="4" borderId="30" xfId="0" applyNumberFormat="1" applyFont="1" applyFill="1" applyBorder="1" applyAlignment="1">
      <alignment horizontal="center" vertical="center" wrapText="1"/>
    </xf>
    <xf numFmtId="164" fontId="3" fillId="5" borderId="28" xfId="0" applyNumberFormat="1" applyFont="1" applyFill="1" applyBorder="1" applyAlignment="1">
      <alignment horizontal="center" vertical="center" wrapText="1"/>
    </xf>
    <xf numFmtId="164" fontId="3" fillId="5" borderId="25" xfId="0" applyNumberFormat="1" applyFont="1" applyFill="1" applyBorder="1" applyAlignment="1">
      <alignment horizontal="center" vertical="center" wrapText="1"/>
    </xf>
    <xf numFmtId="164" fontId="3" fillId="5" borderId="29" xfId="0" applyNumberFormat="1" applyFont="1" applyFill="1" applyBorder="1" applyAlignment="1">
      <alignment horizontal="center" vertical="center" wrapText="1"/>
    </xf>
    <xf numFmtId="164" fontId="3" fillId="0" borderId="18" xfId="0" applyNumberFormat="1" applyFont="1" applyFill="1" applyBorder="1" applyAlignment="1">
      <alignment horizontal="center" vertical="center" wrapText="1"/>
    </xf>
    <xf numFmtId="164" fontId="3" fillId="0" borderId="41" xfId="0" applyNumberFormat="1" applyFont="1" applyFill="1" applyBorder="1" applyAlignment="1">
      <alignment horizontal="center" vertical="center" wrapText="1"/>
    </xf>
    <xf numFmtId="164" fontId="2" fillId="0" borderId="34" xfId="0" applyNumberFormat="1" applyFont="1" applyBorder="1" applyAlignment="1">
      <alignment horizontal="center" vertical="center" wrapText="1"/>
    </xf>
    <xf numFmtId="164" fontId="2" fillId="0" borderId="16" xfId="0" applyNumberFormat="1" applyFont="1" applyFill="1" applyBorder="1" applyAlignment="1">
      <alignment horizontal="center" vertical="center" wrapText="1"/>
    </xf>
    <xf numFmtId="164" fontId="2" fillId="0" borderId="16" xfId="0" applyNumberFormat="1" applyFont="1" applyBorder="1" applyAlignment="1">
      <alignment horizontal="center" vertical="center" wrapText="1"/>
    </xf>
    <xf numFmtId="0" fontId="2" fillId="0" borderId="7" xfId="0" applyFont="1" applyFill="1" applyBorder="1" applyAlignment="1">
      <alignment horizontal="center" vertical="center" wrapText="1"/>
    </xf>
    <xf numFmtId="164" fontId="6" fillId="0" borderId="0" xfId="0" applyNumberFormat="1" applyFont="1" applyAlignment="1">
      <alignment vertical="center" wrapText="1"/>
    </xf>
    <xf numFmtId="0" fontId="2" fillId="0" borderId="6" xfId="0" applyFont="1" applyFill="1" applyBorder="1" applyAlignment="1">
      <alignment vertical="center" wrapText="1"/>
    </xf>
    <xf numFmtId="0" fontId="2" fillId="0" borderId="6" xfId="0" applyFont="1" applyFill="1" applyBorder="1" applyAlignment="1">
      <alignment horizontal="center" vertical="center" wrapText="1"/>
    </xf>
    <xf numFmtId="164" fontId="2" fillId="0" borderId="21"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 fontId="2" fillId="0" borderId="3" xfId="0" quotePrefix="1" applyNumberFormat="1" applyFont="1" applyFill="1" applyBorder="1" applyAlignment="1">
      <alignment horizontal="center" vertical="center" wrapText="1"/>
    </xf>
    <xf numFmtId="164" fontId="2" fillId="3" borderId="33" xfId="0" applyNumberFormat="1" applyFont="1" applyFill="1" applyBorder="1" applyAlignment="1">
      <alignment horizontal="center" vertical="center" wrapText="1"/>
    </xf>
    <xf numFmtId="0" fontId="2" fillId="0" borderId="49" xfId="0" applyFont="1" applyFill="1" applyBorder="1" applyAlignment="1">
      <alignment vertical="center" wrapText="1"/>
    </xf>
    <xf numFmtId="16" fontId="2" fillId="0" borderId="18" xfId="0" quotePrefix="1" applyNumberFormat="1" applyFont="1" applyFill="1" applyBorder="1" applyAlignment="1">
      <alignment vertical="center" wrapText="1"/>
    </xf>
    <xf numFmtId="164" fontId="2" fillId="4" borderId="34" xfId="0" applyNumberFormat="1"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1" xfId="0" applyFont="1" applyBorder="1" applyAlignment="1">
      <alignment horizontal="center" vertical="center" wrapText="1"/>
    </xf>
    <xf numFmtId="164" fontId="2" fillId="0" borderId="28" xfId="0" applyNumberFormat="1" applyFont="1" applyFill="1" applyBorder="1" applyAlignment="1">
      <alignment horizontal="center" vertical="center" wrapText="1"/>
    </xf>
    <xf numFmtId="164" fontId="2" fillId="0" borderId="25" xfId="0" applyNumberFormat="1" applyFont="1" applyFill="1" applyBorder="1" applyAlignment="1">
      <alignment horizontal="center" vertical="center" wrapText="1"/>
    </xf>
    <xf numFmtId="164" fontId="2" fillId="0" borderId="33" xfId="0" applyNumberFormat="1" applyFont="1" applyFill="1" applyBorder="1" applyAlignment="1">
      <alignment horizontal="center" vertical="center" wrapText="1"/>
    </xf>
    <xf numFmtId="164" fontId="2" fillId="0" borderId="26" xfId="0" applyNumberFormat="1" applyFont="1" applyFill="1" applyBorder="1" applyAlignment="1">
      <alignment horizontal="center" vertical="center" wrapText="1"/>
    </xf>
    <xf numFmtId="0" fontId="2" fillId="3" borderId="20" xfId="0" applyFont="1" applyFill="1" applyBorder="1" applyAlignment="1">
      <alignment horizontal="center" vertical="center" wrapText="1"/>
    </xf>
    <xf numFmtId="164" fontId="2" fillId="0" borderId="27" xfId="0" applyNumberFormat="1" applyFont="1" applyBorder="1" applyAlignment="1">
      <alignment horizontal="center" vertical="center" wrapText="1"/>
    </xf>
    <xf numFmtId="164" fontId="2" fillId="0" borderId="25" xfId="0" applyNumberFormat="1" applyFont="1" applyBorder="1" applyAlignment="1">
      <alignment horizontal="center" vertical="center" wrapText="1"/>
    </xf>
    <xf numFmtId="16" fontId="2" fillId="8" borderId="63" xfId="0" quotePrefix="1" applyNumberFormat="1" applyFont="1" applyFill="1" applyBorder="1" applyAlignment="1">
      <alignment vertical="center" wrapText="1"/>
    </xf>
    <xf numFmtId="0" fontId="2" fillId="0" borderId="49" xfId="0" applyFont="1" applyFill="1" applyBorder="1" applyAlignment="1">
      <alignment horizontal="center" vertical="center" wrapText="1"/>
    </xf>
    <xf numFmtId="164" fontId="3" fillId="0" borderId="23" xfId="0" applyNumberFormat="1" applyFont="1" applyFill="1" applyBorder="1" applyAlignment="1">
      <alignment horizontal="center" vertical="center" wrapText="1"/>
    </xf>
    <xf numFmtId="164" fontId="3" fillId="0" borderId="35" xfId="0" applyNumberFormat="1" applyFont="1" applyFill="1" applyBorder="1" applyAlignment="1">
      <alignment horizontal="center" vertical="center" wrapText="1"/>
    </xf>
    <xf numFmtId="164" fontId="3" fillId="0" borderId="35" xfId="0" applyNumberFormat="1" applyFont="1" applyBorder="1" applyAlignment="1">
      <alignment horizontal="center" vertical="center" wrapText="1"/>
    </xf>
    <xf numFmtId="164" fontId="3" fillId="0" borderId="42" xfId="0" applyNumberFormat="1" applyFont="1" applyBorder="1" applyAlignment="1">
      <alignment horizontal="center" vertical="center" wrapText="1"/>
    </xf>
    <xf numFmtId="164" fontId="3" fillId="0" borderId="43"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164" fontId="3" fillId="0" borderId="28" xfId="0" applyNumberFormat="1" applyFont="1" applyBorder="1" applyAlignment="1">
      <alignment horizontal="center" vertical="center" wrapText="1"/>
    </xf>
    <xf numFmtId="164" fontId="3" fillId="0" borderId="25" xfId="0" applyNumberFormat="1" applyFont="1" applyBorder="1" applyAlignment="1">
      <alignment horizontal="center" vertical="center" wrapText="1"/>
    </xf>
    <xf numFmtId="164" fontId="3" fillId="0" borderId="26"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53" xfId="0" applyFont="1" applyBorder="1" applyAlignment="1">
      <alignment horizontal="center" vertical="center" wrapText="1"/>
    </xf>
    <xf numFmtId="165" fontId="2" fillId="10" borderId="5" xfId="0" applyNumberFormat="1" applyFont="1" applyFill="1" applyBorder="1" applyAlignment="1">
      <alignment horizontal="center" vertical="center" wrapText="1"/>
    </xf>
    <xf numFmtId="165" fontId="2" fillId="10" borderId="41" xfId="0" applyNumberFormat="1" applyFont="1" applyFill="1" applyBorder="1" applyAlignment="1">
      <alignment horizontal="center" vertical="center" wrapText="1"/>
    </xf>
    <xf numFmtId="165" fontId="2" fillId="10" borderId="61" xfId="0" applyNumberFormat="1" applyFont="1" applyFill="1" applyBorder="1" applyAlignment="1">
      <alignment horizontal="center" vertical="center" wrapText="1"/>
    </xf>
    <xf numFmtId="165" fontId="2" fillId="0" borderId="21" xfId="0" applyNumberFormat="1" applyFont="1" applyBorder="1" applyAlignment="1">
      <alignment horizontal="center" vertical="center" wrapText="1"/>
    </xf>
    <xf numFmtId="165" fontId="2" fillId="8" borderId="7" xfId="0" applyNumberFormat="1" applyFont="1" applyFill="1" applyBorder="1" applyAlignment="1">
      <alignment horizontal="center" vertical="center" wrapText="1"/>
    </xf>
    <xf numFmtId="165" fontId="2" fillId="8" borderId="5" xfId="0" applyNumberFormat="1" applyFont="1" applyFill="1" applyBorder="1" applyAlignment="1">
      <alignment horizontal="center" vertical="center" wrapText="1"/>
    </xf>
    <xf numFmtId="165" fontId="2" fillId="0" borderId="21" xfId="0" applyNumberFormat="1" applyFont="1" applyFill="1" applyBorder="1" applyAlignment="1">
      <alignment horizontal="center" vertical="center" wrapText="1"/>
    </xf>
    <xf numFmtId="165" fontId="2" fillId="10" borderId="40" xfId="0" applyNumberFormat="1" applyFont="1" applyFill="1" applyBorder="1" applyAlignment="1">
      <alignment horizontal="center" vertical="center" wrapText="1"/>
    </xf>
    <xf numFmtId="165" fontId="2" fillId="0" borderId="13" xfId="0" applyNumberFormat="1" applyFont="1" applyBorder="1" applyAlignment="1">
      <alignment horizontal="center" vertical="center" wrapText="1"/>
    </xf>
    <xf numFmtId="165" fontId="2" fillId="8" borderId="36" xfId="0" applyNumberFormat="1" applyFont="1" applyFill="1" applyBorder="1" applyAlignment="1">
      <alignment horizontal="center" vertical="center" wrapText="1"/>
    </xf>
    <xf numFmtId="165" fontId="2" fillId="8" borderId="14" xfId="0" applyNumberFormat="1" applyFont="1" applyFill="1" applyBorder="1" applyAlignment="1">
      <alignment horizontal="center" vertical="center" wrapText="1"/>
    </xf>
    <xf numFmtId="165" fontId="2" fillId="0" borderId="13" xfId="0" applyNumberFormat="1" applyFont="1" applyFill="1" applyBorder="1" applyAlignment="1">
      <alignment horizontal="center" vertical="center" wrapText="1"/>
    </xf>
    <xf numFmtId="165" fontId="2" fillId="0" borderId="52" xfId="0" applyNumberFormat="1" applyFont="1" applyBorder="1" applyAlignment="1">
      <alignment horizontal="center" vertical="center" wrapText="1"/>
    </xf>
    <xf numFmtId="165" fontId="2" fillId="8" borderId="22" xfId="0" applyNumberFormat="1" applyFont="1" applyFill="1" applyBorder="1" applyAlignment="1">
      <alignment horizontal="center" vertical="center" wrapText="1"/>
    </xf>
    <xf numFmtId="165" fontId="2" fillId="8" borderId="53"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5" fontId="2" fillId="8" borderId="50" xfId="0" applyNumberFormat="1" applyFont="1" applyFill="1" applyBorder="1" applyAlignment="1">
      <alignment horizontal="center" vertical="center" wrapText="1"/>
    </xf>
    <xf numFmtId="165" fontId="2" fillId="8" borderId="58"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9" xfId="0" applyFont="1" applyFill="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18" xfId="0" applyFont="1" applyBorder="1" applyAlignment="1">
      <alignment horizontal="center" vertical="center" wrapText="1"/>
    </xf>
    <xf numFmtId="164" fontId="2" fillId="0" borderId="46" xfId="0" applyNumberFormat="1" applyFont="1" applyFill="1" applyBorder="1" applyAlignment="1">
      <alignment horizontal="center" vertical="center" wrapText="1"/>
    </xf>
    <xf numFmtId="164" fontId="2" fillId="0" borderId="63" xfId="0" applyNumberFormat="1" applyFont="1" applyFill="1" applyBorder="1" applyAlignment="1">
      <alignment horizontal="center" vertical="center" wrapText="1"/>
    </xf>
    <xf numFmtId="164" fontId="2" fillId="0" borderId="47" xfId="0" applyNumberFormat="1"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3"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18" xfId="0" applyFont="1" applyBorder="1" applyAlignment="1">
      <alignment horizontal="center" vertical="center" wrapText="1"/>
    </xf>
    <xf numFmtId="0" fontId="2" fillId="4" borderId="30" xfId="0" applyFont="1" applyFill="1" applyBorder="1" applyAlignment="1">
      <alignment horizontal="right" vertical="center" wrapText="1"/>
    </xf>
    <xf numFmtId="0" fontId="2" fillId="4" borderId="31" xfId="0" applyFont="1" applyFill="1" applyBorder="1" applyAlignment="1">
      <alignment horizontal="right" vertical="center" wrapText="1"/>
    </xf>
    <xf numFmtId="0" fontId="2" fillId="4" borderId="39" xfId="0" applyFont="1" applyFill="1" applyBorder="1" applyAlignment="1">
      <alignment horizontal="right" vertical="center" wrapText="1"/>
    </xf>
    <xf numFmtId="0" fontId="2" fillId="2" borderId="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4" borderId="27" xfId="0" applyFont="1" applyFill="1" applyBorder="1" applyAlignment="1">
      <alignment horizontal="right" vertical="center" wrapText="1"/>
    </xf>
    <xf numFmtId="0" fontId="2" fillId="4" borderId="25" xfId="0" applyFont="1" applyFill="1" applyBorder="1" applyAlignment="1">
      <alignment horizontal="right" vertical="center" wrapText="1"/>
    </xf>
    <xf numFmtId="0" fontId="2" fillId="4" borderId="26" xfId="0" applyFont="1" applyFill="1" applyBorder="1" applyAlignment="1">
      <alignment horizontal="right" vertical="center" wrapText="1"/>
    </xf>
    <xf numFmtId="0" fontId="2" fillId="4" borderId="28" xfId="0" applyFont="1" applyFill="1" applyBorder="1" applyAlignment="1">
      <alignment horizontal="right" vertical="center" wrapText="1"/>
    </xf>
    <xf numFmtId="0" fontId="2" fillId="4" borderId="37" xfId="0" applyFont="1" applyFill="1" applyBorder="1" applyAlignment="1">
      <alignment horizontal="right" vertical="center" wrapText="1"/>
    </xf>
    <xf numFmtId="0" fontId="2" fillId="4" borderId="29" xfId="0" applyFont="1" applyFill="1" applyBorder="1" applyAlignment="1">
      <alignment horizontal="right" vertical="center" wrapText="1"/>
    </xf>
    <xf numFmtId="0" fontId="2" fillId="0" borderId="12" xfId="0" applyFont="1" applyBorder="1" applyAlignment="1">
      <alignment horizontal="center" vertical="center" wrapText="1"/>
    </xf>
    <xf numFmtId="0" fontId="2" fillId="0" borderId="43"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4" borderId="21" xfId="0" applyFont="1" applyFill="1" applyBorder="1" applyAlignment="1">
      <alignment horizontal="right" vertical="center" wrapText="1"/>
    </xf>
    <xf numFmtId="0" fontId="2" fillId="4" borderId="7" xfId="0" applyFont="1" applyFill="1" applyBorder="1" applyAlignment="1">
      <alignment horizontal="right" vertical="center" wrapText="1"/>
    </xf>
    <xf numFmtId="0" fontId="2" fillId="4" borderId="5" xfId="0" applyFont="1" applyFill="1" applyBorder="1" applyAlignment="1">
      <alignment horizontal="right" vertical="center" wrapText="1"/>
    </xf>
    <xf numFmtId="0" fontId="2" fillId="0" borderId="36" xfId="0" applyFont="1" applyBorder="1" applyAlignment="1">
      <alignment horizontal="center" vertical="center" wrapText="1"/>
    </xf>
    <xf numFmtId="0" fontId="2" fillId="0" borderId="36"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18" xfId="0" applyFont="1" applyFill="1" applyBorder="1" applyAlignment="1">
      <alignment horizontal="left" vertical="center" wrapText="1"/>
    </xf>
    <xf numFmtId="0" fontId="2" fillId="2" borderId="36" xfId="0" applyFont="1" applyFill="1" applyBorder="1" applyAlignment="1">
      <alignment horizontal="center" vertical="center" wrapText="1"/>
    </xf>
    <xf numFmtId="0" fontId="0" fillId="0" borderId="36" xfId="0" applyBorder="1" applyAlignment="1">
      <alignment horizontal="center" vertical="center" wrapText="1"/>
    </xf>
    <xf numFmtId="0" fontId="2" fillId="0" borderId="49" xfId="0" applyFont="1" applyBorder="1" applyAlignment="1">
      <alignment horizontal="center" vertical="center" wrapText="1"/>
    </xf>
    <xf numFmtId="0" fontId="2" fillId="3" borderId="43"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2" borderId="28"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3" borderId="28" xfId="0" applyFont="1" applyFill="1" applyBorder="1" applyAlignment="1">
      <alignment horizontal="right" vertical="center" wrapText="1"/>
    </xf>
    <xf numFmtId="0" fontId="2" fillId="3" borderId="37" xfId="0" applyFont="1" applyFill="1" applyBorder="1" applyAlignment="1">
      <alignment horizontal="right" vertical="center" wrapText="1"/>
    </xf>
    <xf numFmtId="0" fontId="2" fillId="3" borderId="64" xfId="0" applyFont="1" applyFill="1" applyBorder="1" applyAlignment="1">
      <alignment horizontal="right" vertical="center" wrapText="1"/>
    </xf>
    <xf numFmtId="0" fontId="2" fillId="3" borderId="61" xfId="0" applyFont="1" applyFill="1" applyBorder="1" applyAlignment="1">
      <alignment horizontal="right" vertical="center" wrapText="1"/>
    </xf>
    <xf numFmtId="0" fontId="2" fillId="3" borderId="12"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49" fontId="2" fillId="0" borderId="45"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3" borderId="30" xfId="0" applyFont="1" applyFill="1" applyBorder="1" applyAlignment="1">
      <alignment horizontal="right" vertical="center" wrapText="1"/>
    </xf>
    <xf numFmtId="0" fontId="2" fillId="3" borderId="31" xfId="0" applyFont="1" applyFill="1" applyBorder="1" applyAlignment="1">
      <alignment horizontal="right" vertical="center" wrapText="1"/>
    </xf>
    <xf numFmtId="0" fontId="2" fillId="3" borderId="39" xfId="0" applyFont="1" applyFill="1" applyBorder="1" applyAlignment="1">
      <alignment horizontal="right" vertical="center" wrapText="1"/>
    </xf>
    <xf numFmtId="49" fontId="2" fillId="0" borderId="18" xfId="0" applyNumberFormat="1" applyFont="1" applyFill="1" applyBorder="1" applyAlignment="1">
      <alignment horizontal="center" vertical="center" wrapText="1"/>
    </xf>
    <xf numFmtId="16" fontId="2" fillId="0" borderId="3" xfId="0" quotePrefix="1" applyNumberFormat="1" applyFont="1" applyBorder="1" applyAlignment="1">
      <alignment horizontal="center" vertical="center" wrapText="1"/>
    </xf>
    <xf numFmtId="16" fontId="2" fillId="0" borderId="18" xfId="0" quotePrefix="1" applyNumberFormat="1" applyFont="1" applyBorder="1" applyAlignment="1">
      <alignment horizontal="center" vertical="center" wrapText="1"/>
    </xf>
    <xf numFmtId="0" fontId="0" fillId="0" borderId="43" xfId="0" applyBorder="1" applyAlignment="1">
      <alignment horizontal="center" vertical="center" wrapText="1"/>
    </xf>
    <xf numFmtId="0" fontId="2" fillId="2" borderId="30" xfId="0" applyFont="1" applyFill="1" applyBorder="1" applyAlignment="1">
      <alignment horizontal="right" vertical="center" wrapText="1"/>
    </xf>
    <xf numFmtId="0" fontId="2" fillId="2" borderId="31" xfId="0" applyFont="1" applyFill="1" applyBorder="1" applyAlignment="1">
      <alignment horizontal="right" vertical="center" wrapText="1"/>
    </xf>
    <xf numFmtId="0" fontId="2" fillId="2" borderId="39" xfId="0" applyFont="1" applyFill="1" applyBorder="1" applyAlignment="1">
      <alignment horizontal="right"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3" xfId="0" applyFont="1" applyFill="1" applyBorder="1" applyAlignment="1">
      <alignment vertical="center" wrapText="1"/>
    </xf>
    <xf numFmtId="0" fontId="2" fillId="0" borderId="49" xfId="0" applyFont="1" applyFill="1" applyBorder="1" applyAlignment="1">
      <alignment vertical="center" wrapText="1"/>
    </xf>
    <xf numFmtId="16" fontId="2" fillId="0" borderId="43" xfId="0" quotePrefix="1" applyNumberFormat="1" applyFont="1" applyFill="1" applyBorder="1" applyAlignment="1">
      <alignment horizontal="center" vertical="center" wrapText="1"/>
    </xf>
    <xf numFmtId="16" fontId="2" fillId="0" borderId="49" xfId="0" quotePrefix="1" applyNumberFormat="1" applyFont="1" applyFill="1" applyBorder="1" applyAlignment="1">
      <alignment horizontal="center" vertical="center" wrapText="1"/>
    </xf>
    <xf numFmtId="16" fontId="2" fillId="0" borderId="12" xfId="0" quotePrefix="1" applyNumberFormat="1"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1" fillId="0" borderId="0" xfId="0" applyFont="1" applyAlignment="1">
      <alignment horizontal="center" wrapText="1"/>
    </xf>
    <xf numFmtId="164" fontId="2" fillId="0" borderId="0" xfId="0" applyNumberFormat="1" applyFont="1" applyBorder="1" applyAlignment="1">
      <alignment horizontal="right"/>
    </xf>
    <xf numFmtId="164" fontId="2" fillId="0" borderId="21"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13" xfId="0" applyNumberFormat="1" applyFont="1" applyBorder="1" applyAlignment="1">
      <alignment horizontal="center" vertical="center" textRotation="90"/>
    </xf>
    <xf numFmtId="164" fontId="2" fillId="0" borderId="52" xfId="0" applyNumberFormat="1" applyFont="1" applyBorder="1" applyAlignment="1">
      <alignment horizontal="center" vertical="center" textRotation="90"/>
    </xf>
    <xf numFmtId="164" fontId="2" fillId="0" borderId="36"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18" xfId="0" applyNumberFormat="1" applyFont="1" applyBorder="1" applyAlignment="1">
      <alignment horizontal="center" vertical="center" wrapText="1"/>
    </xf>
    <xf numFmtId="164" fontId="2" fillId="0" borderId="35" xfId="0" applyNumberFormat="1" applyFont="1" applyBorder="1" applyAlignment="1">
      <alignment horizontal="center" vertical="center" wrapText="1"/>
    </xf>
    <xf numFmtId="164" fontId="2" fillId="0" borderId="14" xfId="0" applyNumberFormat="1" applyFont="1" applyBorder="1" applyAlignment="1">
      <alignment horizontal="center" vertical="center" textRotation="90" wrapText="1"/>
    </xf>
    <xf numFmtId="164" fontId="2" fillId="0" borderId="53" xfId="0" applyNumberFormat="1" applyFont="1" applyBorder="1" applyAlignment="1">
      <alignment horizontal="center" vertical="center" textRotation="90" wrapText="1"/>
    </xf>
    <xf numFmtId="0" fontId="2" fillId="0" borderId="43" xfId="0" applyFont="1" applyFill="1" applyBorder="1" applyAlignment="1">
      <alignment horizontal="center" vertical="center" wrapText="1"/>
    </xf>
    <xf numFmtId="0" fontId="2" fillId="3" borderId="64" xfId="0" applyFont="1" applyFill="1" applyBorder="1" applyAlignment="1">
      <alignment horizontal="left" vertical="center" wrapText="1"/>
    </xf>
    <xf numFmtId="0" fontId="2" fillId="3" borderId="61" xfId="0" applyFont="1" applyFill="1" applyBorder="1" applyAlignment="1">
      <alignment horizontal="left" vertical="center" wrapText="1"/>
    </xf>
    <xf numFmtId="0" fontId="2" fillId="0" borderId="5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9" xfId="0" applyFont="1" applyFill="1" applyBorder="1" applyAlignment="1">
      <alignment horizontal="center" vertical="center" wrapText="1"/>
    </xf>
    <xf numFmtId="16" fontId="2" fillId="0" borderId="3" xfId="0" quotePrefix="1" applyNumberFormat="1" applyFont="1" applyFill="1" applyBorder="1" applyAlignment="1">
      <alignment horizontal="center" vertical="center" wrapText="1"/>
    </xf>
    <xf numFmtId="16" fontId="2" fillId="0" borderId="18" xfId="0" quotePrefix="1"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16" fontId="2" fillId="8" borderId="43" xfId="0" quotePrefix="1" applyNumberFormat="1" applyFont="1" applyFill="1" applyBorder="1" applyAlignment="1">
      <alignment horizontal="center" vertical="center" wrapText="1"/>
    </xf>
    <xf numFmtId="16" fontId="2" fillId="8" borderId="12" xfId="0" quotePrefix="1" applyNumberFormat="1" applyFont="1" applyFill="1" applyBorder="1" applyAlignment="1">
      <alignment horizontal="center" vertical="center" wrapText="1"/>
    </xf>
    <xf numFmtId="49" fontId="2" fillId="8" borderId="18" xfId="0" applyNumberFormat="1" applyFont="1" applyFill="1" applyBorder="1" applyAlignment="1">
      <alignment horizontal="center" vertical="center" wrapText="1"/>
    </xf>
    <xf numFmtId="49" fontId="2" fillId="8" borderId="51" xfId="0" applyNumberFormat="1" applyFont="1" applyFill="1" applyBorder="1" applyAlignment="1">
      <alignment horizontal="center" vertical="center" wrapText="1"/>
    </xf>
    <xf numFmtId="49" fontId="2" fillId="8" borderId="63" xfId="0" applyNumberFormat="1" applyFont="1" applyFill="1" applyBorder="1" applyAlignment="1">
      <alignment horizontal="center" vertical="center" wrapText="1"/>
    </xf>
    <xf numFmtId="0" fontId="2" fillId="0" borderId="36" xfId="0" applyFont="1" applyFill="1" applyBorder="1" applyAlignment="1">
      <alignment vertical="center" wrapText="1"/>
    </xf>
    <xf numFmtId="49" fontId="2" fillId="8" borderId="2"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5" xfId="0" applyFont="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9" borderId="12" xfId="0" applyFont="1" applyFill="1" applyBorder="1" applyAlignment="1">
      <alignment horizontal="left" vertical="center" wrapText="1"/>
    </xf>
    <xf numFmtId="0" fontId="2" fillId="9" borderId="36" xfId="0"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56" xfId="0" applyFont="1" applyBorder="1" applyAlignment="1">
      <alignment horizontal="left" vertical="center" wrapText="1"/>
    </xf>
    <xf numFmtId="0" fontId="2" fillId="0" borderId="41" xfId="0" applyFont="1" applyBorder="1" applyAlignment="1">
      <alignment horizontal="left" vertical="center" wrapText="1"/>
    </xf>
    <xf numFmtId="0" fontId="2" fillId="2" borderId="28" xfId="0" applyFont="1" applyFill="1" applyBorder="1" applyAlignment="1">
      <alignment horizontal="right" vertical="center" wrapText="1"/>
    </xf>
    <xf numFmtId="0" fontId="2" fillId="2" borderId="37" xfId="0" applyFont="1" applyFill="1" applyBorder="1" applyAlignment="1">
      <alignment horizontal="right" vertical="center" wrapText="1"/>
    </xf>
    <xf numFmtId="0" fontId="7" fillId="0" borderId="55" xfId="0" applyFont="1" applyBorder="1" applyAlignment="1">
      <alignment horizontal="left"/>
    </xf>
    <xf numFmtId="0" fontId="7" fillId="0" borderId="31" xfId="0" applyFont="1" applyBorder="1" applyAlignment="1">
      <alignment horizontal="left"/>
    </xf>
    <xf numFmtId="0" fontId="7" fillId="0" borderId="0" xfId="0" applyFont="1" applyBorder="1" applyAlignment="1">
      <alignment horizontal="left"/>
    </xf>
    <xf numFmtId="0" fontId="3" fillId="0" borderId="28" xfId="0" applyFont="1" applyBorder="1" applyAlignment="1">
      <alignment horizontal="right" vertical="center" wrapText="1"/>
    </xf>
    <xf numFmtId="0" fontId="3" fillId="0" borderId="37" xfId="0" applyFont="1" applyBorder="1" applyAlignment="1">
      <alignment horizontal="right" vertical="center" wrapText="1"/>
    </xf>
    <xf numFmtId="0" fontId="3" fillId="0" borderId="29" xfId="0" applyFont="1" applyBorder="1" applyAlignment="1">
      <alignment horizontal="right" vertical="center" wrapText="1"/>
    </xf>
    <xf numFmtId="0" fontId="2" fillId="0" borderId="47" xfId="0" applyFont="1" applyBorder="1" applyAlignment="1">
      <alignment horizontal="left" vertical="center" wrapText="1"/>
    </xf>
    <xf numFmtId="0" fontId="2" fillId="0" borderId="57" xfId="0" applyFont="1" applyBorder="1" applyAlignment="1">
      <alignment horizontal="left" vertical="center" wrapText="1"/>
    </xf>
    <xf numFmtId="0" fontId="2" fillId="0" borderId="40" xfId="0" applyFont="1" applyBorder="1" applyAlignment="1">
      <alignment horizontal="left" vertical="center" wrapText="1"/>
    </xf>
    <xf numFmtId="0" fontId="3" fillId="5" borderId="30" xfId="0" applyFont="1" applyFill="1" applyBorder="1" applyAlignment="1">
      <alignment horizontal="right" vertical="center" wrapText="1"/>
    </xf>
    <xf numFmtId="0" fontId="3" fillId="5" borderId="31" xfId="0" applyFont="1" applyFill="1" applyBorder="1" applyAlignment="1">
      <alignment horizontal="right" vertical="center" wrapText="1"/>
    </xf>
    <xf numFmtId="0" fontId="3" fillId="5" borderId="39" xfId="0" applyFont="1" applyFill="1" applyBorder="1" applyAlignment="1">
      <alignment horizontal="right" vertical="center" wrapText="1"/>
    </xf>
    <xf numFmtId="0" fontId="2" fillId="0" borderId="10" xfId="0" applyFont="1" applyBorder="1" applyAlignment="1">
      <alignment horizontal="left" vertical="center" wrapText="1"/>
    </xf>
    <xf numFmtId="0" fontId="2" fillId="0" borderId="70" xfId="0" applyFont="1" applyBorder="1" applyAlignment="1">
      <alignment horizontal="left" vertical="center" wrapText="1"/>
    </xf>
    <xf numFmtId="0" fontId="2" fillId="0" borderId="44" xfId="0" applyFont="1" applyBorder="1" applyAlignment="1">
      <alignment horizontal="left" vertical="center" wrapText="1"/>
    </xf>
    <xf numFmtId="0" fontId="2" fillId="3" borderId="29" xfId="0" applyFont="1" applyFill="1" applyBorder="1" applyAlignment="1">
      <alignment horizontal="right" vertical="center" wrapText="1"/>
    </xf>
    <xf numFmtId="49" fontId="2" fillId="0" borderId="45" xfId="0" applyNumberFormat="1" applyFont="1" applyFill="1" applyBorder="1" applyAlignment="1">
      <alignment horizontal="center" vertical="center" wrapText="1"/>
    </xf>
    <xf numFmtId="0" fontId="8" fillId="0" borderId="36" xfId="0" applyFont="1" applyFill="1" applyBorder="1" applyAlignment="1">
      <alignment horizontal="left" vertical="center" wrapText="1"/>
    </xf>
    <xf numFmtId="0" fontId="2" fillId="0" borderId="7" xfId="0" applyFont="1" applyBorder="1" applyAlignment="1">
      <alignment horizontal="center" vertical="center" textRotation="90" wrapText="1"/>
    </xf>
    <xf numFmtId="0" fontId="2" fillId="0" borderId="36"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45"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54" xfId="0" applyFont="1" applyBorder="1" applyAlignment="1">
      <alignment horizontal="center" vertical="center" textRotation="90" wrapText="1"/>
    </xf>
    <xf numFmtId="0" fontId="2" fillId="6" borderId="28" xfId="0" applyFont="1" applyFill="1" applyBorder="1" applyAlignment="1">
      <alignment horizontal="left" vertical="center" wrapText="1"/>
    </xf>
    <xf numFmtId="0" fontId="2" fillId="6" borderId="37" xfId="0" applyFont="1" applyFill="1" applyBorder="1" applyAlignment="1">
      <alignment horizontal="left" vertical="center" wrapText="1"/>
    </xf>
    <xf numFmtId="0" fontId="2" fillId="6" borderId="29" xfId="0" applyFont="1" applyFill="1" applyBorder="1" applyAlignment="1">
      <alignment horizontal="left" vertical="center" wrapText="1"/>
    </xf>
    <xf numFmtId="0" fontId="2" fillId="5" borderId="28" xfId="0" applyFont="1" applyFill="1" applyBorder="1" applyAlignment="1">
      <alignment horizontal="left" vertical="center" wrapText="1"/>
    </xf>
    <xf numFmtId="0" fontId="2" fillId="5" borderId="37" xfId="0" applyFont="1" applyFill="1" applyBorder="1" applyAlignment="1">
      <alignment horizontal="left" vertical="center" wrapText="1"/>
    </xf>
    <xf numFmtId="0" fontId="2" fillId="5" borderId="29" xfId="0" applyFont="1" applyFill="1" applyBorder="1" applyAlignment="1">
      <alignment horizontal="left" vertical="center" wrapText="1"/>
    </xf>
    <xf numFmtId="0" fontId="2" fillId="0" borderId="21"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52" xfId="0" applyFont="1" applyBorder="1" applyAlignment="1">
      <alignment horizontal="center" vertical="center" textRotation="90" wrapText="1"/>
    </xf>
    <xf numFmtId="0" fontId="2" fillId="0" borderId="6"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16" fontId="2" fillId="0" borderId="43" xfId="0" quotePrefix="1" applyNumberFormat="1" applyFont="1" applyBorder="1" applyAlignment="1">
      <alignment horizontal="center" vertical="center" wrapText="1"/>
    </xf>
    <xf numFmtId="16" fontId="2" fillId="0" borderId="12" xfId="0" quotePrefix="1" applyNumberFormat="1" applyFont="1" applyBorder="1" applyAlignment="1">
      <alignment horizontal="center" vertical="center" wrapText="1"/>
    </xf>
    <xf numFmtId="0" fontId="2" fillId="0" borderId="0" xfId="0" applyFont="1" applyAlignment="1">
      <alignment horizontal="right"/>
    </xf>
    <xf numFmtId="0" fontId="2" fillId="0" borderId="55" xfId="0" applyFont="1" applyFill="1" applyBorder="1" applyAlignment="1">
      <alignment horizontal="center" vertical="center" wrapText="1"/>
    </xf>
    <xf numFmtId="0" fontId="2" fillId="0" borderId="45" xfId="0" applyFont="1" applyBorder="1" applyAlignment="1">
      <alignment horizontal="center" vertical="center" wrapText="1"/>
    </xf>
    <xf numFmtId="0" fontId="2" fillId="0" borderId="6" xfId="0" applyFont="1" applyFill="1" applyBorder="1" applyAlignment="1">
      <alignment vertical="center" wrapText="1"/>
    </xf>
    <xf numFmtId="0" fontId="0" fillId="0" borderId="43" xfId="0" applyFill="1" applyBorder="1" applyAlignment="1">
      <alignment horizontal="left" vertical="center" wrapText="1"/>
    </xf>
    <xf numFmtId="0" fontId="2" fillId="3" borderId="28" xfId="0" applyFont="1" applyFill="1" applyBorder="1" applyAlignment="1">
      <alignment horizontal="left"/>
    </xf>
    <xf numFmtId="0" fontId="2" fillId="3" borderId="37" xfId="0" applyFont="1" applyFill="1" applyBorder="1" applyAlignment="1">
      <alignment horizontal="left"/>
    </xf>
    <xf numFmtId="0" fontId="2" fillId="3" borderId="29" xfId="0" applyFont="1" applyFill="1" applyBorder="1" applyAlignment="1">
      <alignment horizontal="left"/>
    </xf>
    <xf numFmtId="16" fontId="2" fillId="0" borderId="51" xfId="0" quotePrefix="1" applyNumberFormat="1" applyFont="1" applyFill="1" applyBorder="1" applyAlignment="1">
      <alignment horizontal="center" vertical="center" wrapText="1"/>
    </xf>
    <xf numFmtId="16" fontId="2" fillId="0" borderId="2" xfId="0" quotePrefix="1"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51" xfId="0" applyBorder="1" applyAlignment="1">
      <alignment horizontal="center" vertical="center" wrapText="1"/>
    </xf>
    <xf numFmtId="0" fontId="2" fillId="0" borderId="50" xfId="0" applyFont="1" applyBorder="1" applyAlignment="1">
      <alignment horizontal="center" vertical="center" wrapText="1"/>
    </xf>
    <xf numFmtId="0" fontId="6" fillId="0" borderId="0" xfId="0" applyFont="1" applyFill="1" applyAlignment="1">
      <alignment vertical="center" wrapText="1"/>
    </xf>
    <xf numFmtId="49" fontId="2" fillId="0" borderId="51" xfId="0" applyNumberFormat="1" applyFont="1" applyFill="1" applyBorder="1" applyAlignment="1">
      <alignment horizontal="center" vertical="center" wrapText="1"/>
    </xf>
    <xf numFmtId="164" fontId="2" fillId="0" borderId="64" xfId="0" applyNumberFormat="1" applyFont="1" applyBorder="1" applyAlignment="1">
      <alignment horizontal="right"/>
    </xf>
  </cellXfs>
  <cellStyles count="2">
    <cellStyle name="Įprastas"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258"/>
  <sheetViews>
    <sheetView showZeros="0" tabSelected="1" topLeftCell="A191" zoomScale="115" zoomScaleNormal="115" zoomScaleSheetLayoutView="85" workbookViewId="0">
      <selection activeCell="C120" sqref="C120:X120"/>
    </sheetView>
  </sheetViews>
  <sheetFormatPr defaultRowHeight="12.75" x14ac:dyDescent="0.2"/>
  <cols>
    <col min="1" max="1" width="2.85546875" style="23" customWidth="1"/>
    <col min="2" max="2" width="3.140625" style="23" customWidth="1"/>
    <col min="3" max="3" width="3" style="23" customWidth="1"/>
    <col min="4" max="4" width="18.7109375" style="24" customWidth="1"/>
    <col min="5" max="5" width="4" style="23" customWidth="1"/>
    <col min="6" max="6" width="9.28515625" style="13" customWidth="1"/>
    <col min="7" max="7" width="6.5703125" style="25" customWidth="1"/>
    <col min="8" max="8" width="5.7109375" style="13" customWidth="1"/>
    <col min="9" max="9" width="7" style="14" customWidth="1"/>
    <col min="10" max="12" width="7" style="15" customWidth="1"/>
    <col min="13" max="13" width="7" style="14" customWidth="1"/>
    <col min="14" max="16" width="7" style="15" customWidth="1"/>
    <col min="17" max="17" width="7" style="14" customWidth="1"/>
    <col min="18" max="20" width="7" style="15" customWidth="1"/>
    <col min="21" max="21" width="7" style="14" customWidth="1"/>
    <col min="22" max="24" width="7" style="15" customWidth="1"/>
    <col min="25" max="62" width="9.140625" style="2"/>
  </cols>
  <sheetData>
    <row r="1" spans="1:66" ht="44.25" customHeight="1" x14ac:dyDescent="0.2">
      <c r="A1" s="80"/>
      <c r="B1" s="80"/>
      <c r="C1" s="80"/>
      <c r="D1" s="81"/>
      <c r="E1" s="80"/>
      <c r="F1" s="82"/>
      <c r="G1" s="83"/>
      <c r="H1" s="82"/>
      <c r="L1" s="275"/>
      <c r="M1" s="275"/>
      <c r="N1" s="275"/>
      <c r="O1" s="275"/>
      <c r="P1" s="275"/>
      <c r="Q1" s="275"/>
      <c r="R1" s="275"/>
      <c r="T1" s="511" t="s">
        <v>167</v>
      </c>
      <c r="U1" s="511"/>
      <c r="V1" s="511"/>
      <c r="W1" s="511"/>
      <c r="X1" s="511"/>
      <c r="BK1" s="2"/>
      <c r="BL1" s="2"/>
      <c r="BM1" s="2"/>
      <c r="BN1" s="2"/>
    </row>
    <row r="2" spans="1:66" ht="15.75" x14ac:dyDescent="0.25">
      <c r="A2" s="421" t="s">
        <v>158</v>
      </c>
      <c r="B2" s="421"/>
      <c r="C2" s="421"/>
      <c r="D2" s="421"/>
      <c r="E2" s="421"/>
      <c r="F2" s="421"/>
      <c r="G2" s="421"/>
      <c r="H2" s="421"/>
      <c r="I2" s="421"/>
      <c r="J2" s="421"/>
      <c r="K2" s="421"/>
      <c r="L2" s="421"/>
      <c r="M2" s="421"/>
      <c r="N2" s="421"/>
      <c r="O2" s="421"/>
      <c r="P2" s="421"/>
      <c r="Q2" s="421"/>
      <c r="R2" s="421"/>
      <c r="S2" s="421"/>
      <c r="T2" s="421"/>
      <c r="U2" s="421"/>
      <c r="V2" s="421"/>
      <c r="W2" s="421"/>
      <c r="X2" s="421"/>
      <c r="BK2" s="2"/>
      <c r="BL2" s="2"/>
      <c r="BM2" s="2"/>
      <c r="BN2" s="2"/>
    </row>
    <row r="3" spans="1:66" ht="13.5" thickBot="1" x14ac:dyDescent="0.25">
      <c r="A3" s="498"/>
      <c r="B3" s="498"/>
      <c r="C3" s="498"/>
      <c r="D3" s="498"/>
      <c r="E3" s="498"/>
      <c r="F3" s="498"/>
      <c r="G3" s="498"/>
      <c r="H3" s="498"/>
      <c r="K3" s="513"/>
      <c r="L3" s="513"/>
      <c r="O3" s="422"/>
      <c r="P3" s="422"/>
      <c r="S3" s="422"/>
      <c r="T3" s="422"/>
      <c r="W3" s="422" t="s">
        <v>84</v>
      </c>
      <c r="X3" s="422"/>
      <c r="BK3" s="2"/>
      <c r="BL3" s="2"/>
      <c r="BM3" s="2"/>
      <c r="BN3" s="2"/>
    </row>
    <row r="4" spans="1:66" s="7" customFormat="1" ht="11.25" customHeight="1" x14ac:dyDescent="0.2">
      <c r="A4" s="490" t="s">
        <v>50</v>
      </c>
      <c r="B4" s="478" t="s">
        <v>51</v>
      </c>
      <c r="C4" s="478" t="s">
        <v>52</v>
      </c>
      <c r="D4" s="493" t="s">
        <v>53</v>
      </c>
      <c r="E4" s="478" t="s">
        <v>54</v>
      </c>
      <c r="F4" s="478" t="s">
        <v>55</v>
      </c>
      <c r="G4" s="478" t="s">
        <v>56</v>
      </c>
      <c r="H4" s="481" t="s">
        <v>57</v>
      </c>
      <c r="I4" s="423" t="s">
        <v>174</v>
      </c>
      <c r="J4" s="424"/>
      <c r="K4" s="424"/>
      <c r="L4" s="425"/>
      <c r="M4" s="423" t="s">
        <v>175</v>
      </c>
      <c r="N4" s="424"/>
      <c r="O4" s="424"/>
      <c r="P4" s="425"/>
      <c r="Q4" s="423" t="s">
        <v>113</v>
      </c>
      <c r="R4" s="424"/>
      <c r="S4" s="424"/>
      <c r="T4" s="425"/>
      <c r="U4" s="423" t="s">
        <v>136</v>
      </c>
      <c r="V4" s="424"/>
      <c r="W4" s="424"/>
      <c r="X4" s="425"/>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s="7" customFormat="1" ht="11.25" customHeight="1" x14ac:dyDescent="0.2">
      <c r="A5" s="491"/>
      <c r="B5" s="479"/>
      <c r="C5" s="479"/>
      <c r="D5" s="494"/>
      <c r="E5" s="479"/>
      <c r="F5" s="479"/>
      <c r="G5" s="479"/>
      <c r="H5" s="482"/>
      <c r="I5" s="426" t="s">
        <v>58</v>
      </c>
      <c r="J5" s="428" t="s">
        <v>59</v>
      </c>
      <c r="K5" s="428"/>
      <c r="L5" s="429"/>
      <c r="M5" s="426" t="s">
        <v>58</v>
      </c>
      <c r="N5" s="428" t="s">
        <v>59</v>
      </c>
      <c r="O5" s="428"/>
      <c r="P5" s="429"/>
      <c r="Q5" s="426" t="s">
        <v>58</v>
      </c>
      <c r="R5" s="428" t="s">
        <v>59</v>
      </c>
      <c r="S5" s="428"/>
      <c r="T5" s="429"/>
      <c r="U5" s="426" t="s">
        <v>58</v>
      </c>
      <c r="V5" s="428" t="s">
        <v>59</v>
      </c>
      <c r="W5" s="428"/>
      <c r="X5" s="429"/>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s="7" customFormat="1" ht="11.25" customHeight="1" x14ac:dyDescent="0.2">
      <c r="A6" s="491"/>
      <c r="B6" s="479"/>
      <c r="C6" s="479"/>
      <c r="D6" s="494"/>
      <c r="E6" s="479"/>
      <c r="F6" s="479"/>
      <c r="G6" s="479"/>
      <c r="H6" s="482"/>
      <c r="I6" s="426"/>
      <c r="J6" s="430" t="s">
        <v>60</v>
      </c>
      <c r="K6" s="431"/>
      <c r="L6" s="432" t="s">
        <v>61</v>
      </c>
      <c r="M6" s="426"/>
      <c r="N6" s="430" t="s">
        <v>60</v>
      </c>
      <c r="O6" s="431"/>
      <c r="P6" s="432" t="s">
        <v>61</v>
      </c>
      <c r="Q6" s="426"/>
      <c r="R6" s="430" t="s">
        <v>60</v>
      </c>
      <c r="S6" s="431"/>
      <c r="T6" s="432" t="s">
        <v>61</v>
      </c>
      <c r="U6" s="426"/>
      <c r="V6" s="430" t="s">
        <v>60</v>
      </c>
      <c r="W6" s="431"/>
      <c r="X6" s="432" t="s">
        <v>61</v>
      </c>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row>
    <row r="7" spans="1:66" s="7" customFormat="1" ht="49.5" customHeight="1" thickBot="1" x14ac:dyDescent="0.25">
      <c r="A7" s="492"/>
      <c r="B7" s="480"/>
      <c r="C7" s="480"/>
      <c r="D7" s="495"/>
      <c r="E7" s="480"/>
      <c r="F7" s="480"/>
      <c r="G7" s="480"/>
      <c r="H7" s="483"/>
      <c r="I7" s="427"/>
      <c r="J7" s="28" t="s">
        <v>58</v>
      </c>
      <c r="K7" s="29" t="s">
        <v>62</v>
      </c>
      <c r="L7" s="433"/>
      <c r="M7" s="427"/>
      <c r="N7" s="28" t="s">
        <v>58</v>
      </c>
      <c r="O7" s="29" t="s">
        <v>62</v>
      </c>
      <c r="P7" s="433"/>
      <c r="Q7" s="427"/>
      <c r="R7" s="28" t="s">
        <v>58</v>
      </c>
      <c r="S7" s="29" t="s">
        <v>62</v>
      </c>
      <c r="T7" s="433"/>
      <c r="U7" s="427"/>
      <c r="V7" s="28" t="s">
        <v>58</v>
      </c>
      <c r="W7" s="29" t="s">
        <v>62</v>
      </c>
      <c r="X7" s="433"/>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s="8" customFormat="1" ht="12" thickBot="1" x14ac:dyDescent="0.25">
      <c r="A8" s="484" t="s">
        <v>90</v>
      </c>
      <c r="B8" s="485"/>
      <c r="C8" s="485"/>
      <c r="D8" s="485"/>
      <c r="E8" s="485"/>
      <c r="F8" s="485"/>
      <c r="G8" s="485"/>
      <c r="H8" s="485"/>
      <c r="I8" s="485"/>
      <c r="J8" s="485"/>
      <c r="K8" s="485"/>
      <c r="L8" s="485"/>
      <c r="M8" s="485"/>
      <c r="N8" s="485"/>
      <c r="O8" s="485"/>
      <c r="P8" s="485"/>
      <c r="Q8" s="485"/>
      <c r="R8" s="485"/>
      <c r="S8" s="485"/>
      <c r="T8" s="485"/>
      <c r="U8" s="485"/>
      <c r="V8" s="485"/>
      <c r="W8" s="485"/>
      <c r="X8" s="486"/>
    </row>
    <row r="9" spans="1:66" s="1" customFormat="1" ht="12" thickBot="1" x14ac:dyDescent="0.25">
      <c r="A9" s="487" t="s">
        <v>18</v>
      </c>
      <c r="B9" s="488"/>
      <c r="C9" s="488"/>
      <c r="D9" s="488"/>
      <c r="E9" s="488"/>
      <c r="F9" s="488"/>
      <c r="G9" s="488"/>
      <c r="H9" s="488"/>
      <c r="I9" s="488"/>
      <c r="J9" s="488"/>
      <c r="K9" s="488"/>
      <c r="L9" s="488"/>
      <c r="M9" s="488"/>
      <c r="N9" s="488"/>
      <c r="O9" s="488"/>
      <c r="P9" s="488"/>
      <c r="Q9" s="488"/>
      <c r="R9" s="488"/>
      <c r="S9" s="488"/>
      <c r="T9" s="488"/>
      <c r="U9" s="488"/>
      <c r="V9" s="488"/>
      <c r="W9" s="488"/>
      <c r="X9" s="489"/>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row>
    <row r="10" spans="1:66" s="8" customFormat="1" ht="12" thickBot="1" x14ac:dyDescent="0.25">
      <c r="A10" s="252">
        <v>1</v>
      </c>
      <c r="B10" s="388" t="s">
        <v>168</v>
      </c>
      <c r="C10" s="389"/>
      <c r="D10" s="389"/>
      <c r="E10" s="389"/>
      <c r="F10" s="389"/>
      <c r="G10" s="389"/>
      <c r="H10" s="389"/>
      <c r="I10" s="389"/>
      <c r="J10" s="389"/>
      <c r="K10" s="389"/>
      <c r="L10" s="389"/>
      <c r="M10" s="389"/>
      <c r="N10" s="389"/>
      <c r="O10" s="389"/>
      <c r="P10" s="389"/>
      <c r="Q10" s="389"/>
      <c r="R10" s="389"/>
      <c r="S10" s="389"/>
      <c r="T10" s="389"/>
      <c r="U10" s="389"/>
      <c r="V10" s="389"/>
      <c r="W10" s="389"/>
      <c r="X10" s="390"/>
    </row>
    <row r="11" spans="1:66" s="1" customFormat="1" ht="12" thickBot="1" x14ac:dyDescent="0.25">
      <c r="A11" s="84">
        <v>1</v>
      </c>
      <c r="B11" s="101">
        <v>1</v>
      </c>
      <c r="C11" s="374" t="s">
        <v>169</v>
      </c>
      <c r="D11" s="375"/>
      <c r="E11" s="375"/>
      <c r="F11" s="375"/>
      <c r="G11" s="375"/>
      <c r="H11" s="375"/>
      <c r="I11" s="375"/>
      <c r="J11" s="375"/>
      <c r="K11" s="375"/>
      <c r="L11" s="375"/>
      <c r="M11" s="375"/>
      <c r="N11" s="375"/>
      <c r="O11" s="375"/>
      <c r="P11" s="375"/>
      <c r="Q11" s="375"/>
      <c r="R11" s="375"/>
      <c r="S11" s="375"/>
      <c r="T11" s="375"/>
      <c r="U11" s="375"/>
      <c r="V11" s="375"/>
      <c r="W11" s="375"/>
      <c r="X11" s="376"/>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row>
    <row r="12" spans="1:66" s="1" customFormat="1" ht="24.75" customHeight="1" thickBot="1" x14ac:dyDescent="0.25">
      <c r="A12" s="355">
        <v>1</v>
      </c>
      <c r="B12" s="386">
        <v>1</v>
      </c>
      <c r="C12" s="391">
        <v>1</v>
      </c>
      <c r="D12" s="501" t="s">
        <v>77</v>
      </c>
      <c r="E12" s="499">
        <v>8</v>
      </c>
      <c r="F12" s="254" t="s">
        <v>89</v>
      </c>
      <c r="G12" s="254" t="s">
        <v>35</v>
      </c>
      <c r="H12" s="86" t="s">
        <v>8</v>
      </c>
      <c r="I12" s="73"/>
      <c r="J12" s="51"/>
      <c r="K12" s="51"/>
      <c r="L12" s="62"/>
      <c r="M12" s="73">
        <v>9.6999999999999993</v>
      </c>
      <c r="N12" s="51">
        <v>9.6999999999999993</v>
      </c>
      <c r="O12" s="51"/>
      <c r="P12" s="62"/>
      <c r="Q12" s="73">
        <f>SUM(T12,R12)</f>
        <v>0</v>
      </c>
      <c r="R12" s="51"/>
      <c r="S12" s="51"/>
      <c r="T12" s="62"/>
      <c r="U12" s="214"/>
      <c r="V12" s="207"/>
      <c r="W12" s="207"/>
      <c r="X12" s="210"/>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row>
    <row r="13" spans="1:66" s="7" customFormat="1" ht="22.5" customHeight="1" thickBot="1" x14ac:dyDescent="0.25">
      <c r="A13" s="357"/>
      <c r="B13" s="397"/>
      <c r="C13" s="420"/>
      <c r="D13" s="419"/>
      <c r="E13" s="438"/>
      <c r="F13" s="352" t="s">
        <v>2</v>
      </c>
      <c r="G13" s="353"/>
      <c r="H13" s="354"/>
      <c r="I13" s="37">
        <f>SUM(J13,L13)</f>
        <v>0</v>
      </c>
      <c r="J13" s="35">
        <f>SUM(J12:J12)</f>
        <v>0</v>
      </c>
      <c r="K13" s="35">
        <f>SUM(K12:K12)</f>
        <v>0</v>
      </c>
      <c r="L13" s="35">
        <f>SUM(L12:L12)</f>
        <v>0</v>
      </c>
      <c r="M13" s="37">
        <f>SUM(N13)</f>
        <v>9.6999999999999993</v>
      </c>
      <c r="N13" s="35">
        <f>SUM(N12:N12)</f>
        <v>9.6999999999999993</v>
      </c>
      <c r="O13" s="35">
        <f>SUM(O12:O12)</f>
        <v>0</v>
      </c>
      <c r="P13" s="36">
        <f>SUM(P12:P12)</f>
        <v>0</v>
      </c>
      <c r="Q13" s="37"/>
      <c r="R13" s="35">
        <f>SUM(R12:R12)</f>
        <v>0</v>
      </c>
      <c r="S13" s="35">
        <f>SUM(S12:S12)</f>
        <v>0</v>
      </c>
      <c r="T13" s="36">
        <f>SUM(T12:T12)</f>
        <v>0</v>
      </c>
      <c r="U13" s="204"/>
      <c r="V13" s="202"/>
      <c r="W13" s="202"/>
      <c r="X13" s="203"/>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row>
    <row r="14" spans="1:66" s="1" customFormat="1" ht="19.5" customHeight="1" thickBot="1" x14ac:dyDescent="0.25">
      <c r="A14" s="355">
        <v>1</v>
      </c>
      <c r="B14" s="386">
        <v>1</v>
      </c>
      <c r="C14" s="434">
        <v>2</v>
      </c>
      <c r="D14" s="414" t="s">
        <v>116</v>
      </c>
      <c r="E14" s="437">
        <v>12</v>
      </c>
      <c r="F14" s="245" t="s">
        <v>89</v>
      </c>
      <c r="G14" s="245" t="s">
        <v>71</v>
      </c>
      <c r="H14" s="249" t="s">
        <v>8</v>
      </c>
      <c r="I14" s="33">
        <f>J14</f>
        <v>3.1</v>
      </c>
      <c r="J14" s="31">
        <v>3.1</v>
      </c>
      <c r="K14" s="31"/>
      <c r="L14" s="32"/>
      <c r="M14" s="33">
        <v>4</v>
      </c>
      <c r="N14" s="31">
        <v>4</v>
      </c>
      <c r="O14" s="31"/>
      <c r="P14" s="32"/>
      <c r="Q14" s="33">
        <v>4</v>
      </c>
      <c r="R14" s="31">
        <v>4</v>
      </c>
      <c r="S14" s="31"/>
      <c r="T14" s="32"/>
      <c r="U14" s="33">
        <v>4</v>
      </c>
      <c r="V14" s="31">
        <v>4</v>
      </c>
      <c r="W14" s="31"/>
      <c r="X14" s="32"/>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row>
    <row r="15" spans="1:66" s="1" customFormat="1" ht="14.25" customHeight="1" thickBot="1" x14ac:dyDescent="0.25">
      <c r="A15" s="357"/>
      <c r="B15" s="397"/>
      <c r="C15" s="420"/>
      <c r="D15" s="419"/>
      <c r="E15" s="438"/>
      <c r="F15" s="352" t="s">
        <v>2</v>
      </c>
      <c r="G15" s="353"/>
      <c r="H15" s="354"/>
      <c r="I15" s="37">
        <f>J15+L15</f>
        <v>3.1</v>
      </c>
      <c r="J15" s="35">
        <f>SUM(J14:J14)</f>
        <v>3.1</v>
      </c>
      <c r="K15" s="35">
        <f>SUM(K14:K14)</f>
        <v>0</v>
      </c>
      <c r="L15" s="35">
        <f>SUM(L14:L14)</f>
        <v>0</v>
      </c>
      <c r="M15" s="37">
        <v>4</v>
      </c>
      <c r="N15" s="35">
        <f>SUM(N14:N14)</f>
        <v>4</v>
      </c>
      <c r="O15" s="35">
        <f>SUM(O14:O14)</f>
        <v>0</v>
      </c>
      <c r="P15" s="35">
        <f>SUM(P14:P14)</f>
        <v>0</v>
      </c>
      <c r="Q15" s="37">
        <f>SUM(Q14)</f>
        <v>4</v>
      </c>
      <c r="R15" s="35">
        <f>SUM(R14:R14)</f>
        <v>4</v>
      </c>
      <c r="S15" s="35">
        <f>SUM(S14:S14)</f>
        <v>0</v>
      </c>
      <c r="T15" s="35">
        <f>SUM(T14:T14)</f>
        <v>0</v>
      </c>
      <c r="U15" s="204">
        <f>V15+X15</f>
        <v>4</v>
      </c>
      <c r="V15" s="202">
        <f>SUM(V14:V14)</f>
        <v>4</v>
      </c>
      <c r="W15" s="202"/>
      <c r="X15" s="20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row>
    <row r="16" spans="1:66" s="1" customFormat="1" ht="20.25" customHeight="1" thickBot="1" x14ac:dyDescent="0.25">
      <c r="A16" s="367">
        <v>1</v>
      </c>
      <c r="B16" s="358">
        <v>1</v>
      </c>
      <c r="C16" s="377">
        <v>3</v>
      </c>
      <c r="D16" s="372" t="s">
        <v>72</v>
      </c>
      <c r="E16" s="441" t="s">
        <v>75</v>
      </c>
      <c r="F16" s="88" t="s">
        <v>89</v>
      </c>
      <c r="G16" s="88" t="s">
        <v>73</v>
      </c>
      <c r="H16" s="89" t="s">
        <v>8</v>
      </c>
      <c r="I16" s="30">
        <f>SUM(L16,J16)</f>
        <v>3</v>
      </c>
      <c r="J16" s="31">
        <v>3</v>
      </c>
      <c r="K16" s="31"/>
      <c r="L16" s="32"/>
      <c r="M16" s="30">
        <f>SUM(P16,N16)</f>
        <v>4</v>
      </c>
      <c r="N16" s="31">
        <v>4</v>
      </c>
      <c r="O16" s="31"/>
      <c r="P16" s="32"/>
      <c r="Q16" s="30">
        <f>R16+T16</f>
        <v>4.5</v>
      </c>
      <c r="R16" s="31">
        <v>4.5</v>
      </c>
      <c r="S16" s="31"/>
      <c r="T16" s="32"/>
      <c r="U16" s="30">
        <f>V16+X16</f>
        <v>5</v>
      </c>
      <c r="V16" s="31">
        <v>5</v>
      </c>
      <c r="W16" s="31"/>
      <c r="X16" s="32"/>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row>
    <row r="17" spans="1:66" s="1" customFormat="1" ht="20.25" customHeight="1" thickBot="1" x14ac:dyDescent="0.25">
      <c r="A17" s="367"/>
      <c r="B17" s="358"/>
      <c r="C17" s="377"/>
      <c r="D17" s="372"/>
      <c r="E17" s="508"/>
      <c r="F17" s="352" t="s">
        <v>2</v>
      </c>
      <c r="G17" s="353"/>
      <c r="H17" s="354"/>
      <c r="I17" s="37">
        <f t="shared" ref="I17:T17" si="0">SUM(I16)</f>
        <v>3</v>
      </c>
      <c r="J17" s="35">
        <f t="shared" si="0"/>
        <v>3</v>
      </c>
      <c r="K17" s="35">
        <f t="shared" si="0"/>
        <v>0</v>
      </c>
      <c r="L17" s="36">
        <f t="shared" si="0"/>
        <v>0</v>
      </c>
      <c r="M17" s="37">
        <f t="shared" si="0"/>
        <v>4</v>
      </c>
      <c r="N17" s="35">
        <f t="shared" si="0"/>
        <v>4</v>
      </c>
      <c r="O17" s="35">
        <f t="shared" si="0"/>
        <v>0</v>
      </c>
      <c r="P17" s="36">
        <f t="shared" si="0"/>
        <v>0</v>
      </c>
      <c r="Q17" s="37">
        <f>R17+T17</f>
        <v>4.5</v>
      </c>
      <c r="R17" s="35">
        <f t="shared" si="0"/>
        <v>4.5</v>
      </c>
      <c r="S17" s="35">
        <f t="shared" si="0"/>
        <v>0</v>
      </c>
      <c r="T17" s="36">
        <f t="shared" si="0"/>
        <v>0</v>
      </c>
      <c r="U17" s="204">
        <f>V17+X17</f>
        <v>5</v>
      </c>
      <c r="V17" s="202">
        <f t="shared" ref="V17:X17" si="1">SUM(V16)</f>
        <v>5</v>
      </c>
      <c r="W17" s="202">
        <f t="shared" si="1"/>
        <v>0</v>
      </c>
      <c r="X17" s="203">
        <f t="shared" si="1"/>
        <v>0</v>
      </c>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row>
    <row r="18" spans="1:66" s="1" customFormat="1" ht="18.75" customHeight="1" thickBot="1" x14ac:dyDescent="0.25">
      <c r="A18" s="383">
        <v>1</v>
      </c>
      <c r="B18" s="358">
        <v>1</v>
      </c>
      <c r="C18" s="371">
        <v>4</v>
      </c>
      <c r="D18" s="372" t="s">
        <v>114</v>
      </c>
      <c r="E18" s="371">
        <v>12</v>
      </c>
      <c r="F18" s="153" t="s">
        <v>89</v>
      </c>
      <c r="G18" s="232" t="s">
        <v>122</v>
      </c>
      <c r="H18" s="93" t="s">
        <v>8</v>
      </c>
      <c r="I18" s="30">
        <f>J18</f>
        <v>4.7</v>
      </c>
      <c r="J18" s="234">
        <v>4.7</v>
      </c>
      <c r="K18" s="234"/>
      <c r="L18" s="235"/>
      <c r="M18" s="30">
        <f>N18</f>
        <v>4.9000000000000004</v>
      </c>
      <c r="N18" s="31">
        <v>4.9000000000000004</v>
      </c>
      <c r="O18" s="31"/>
      <c r="P18" s="32"/>
      <c r="Q18" s="30">
        <f>R18</f>
        <v>5.5</v>
      </c>
      <c r="R18" s="31">
        <v>5.5</v>
      </c>
      <c r="S18" s="31"/>
      <c r="T18" s="32"/>
      <c r="U18" s="30">
        <f>V18</f>
        <v>6</v>
      </c>
      <c r="V18" s="31">
        <v>6</v>
      </c>
      <c r="W18" s="31"/>
      <c r="X18" s="32"/>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row>
    <row r="19" spans="1:66" s="1" customFormat="1" ht="18.75" customHeight="1" thickBot="1" x14ac:dyDescent="0.25">
      <c r="A19" s="383"/>
      <c r="B19" s="358"/>
      <c r="C19" s="371"/>
      <c r="D19" s="372"/>
      <c r="E19" s="351"/>
      <c r="F19" s="362" t="s">
        <v>2</v>
      </c>
      <c r="G19" s="363"/>
      <c r="H19" s="364"/>
      <c r="I19" s="204">
        <f t="shared" ref="I19:L19" si="2">SUM(I18)</f>
        <v>4.7</v>
      </c>
      <c r="J19" s="202">
        <f t="shared" si="2"/>
        <v>4.7</v>
      </c>
      <c r="K19" s="202">
        <f t="shared" si="2"/>
        <v>0</v>
      </c>
      <c r="L19" s="203">
        <f t="shared" si="2"/>
        <v>0</v>
      </c>
      <c r="M19" s="34">
        <f>N19</f>
        <v>4.9000000000000004</v>
      </c>
      <c r="N19" s="202">
        <f>N18</f>
        <v>4.9000000000000004</v>
      </c>
      <c r="O19" s="202"/>
      <c r="P19" s="203"/>
      <c r="Q19" s="34">
        <f>R19</f>
        <v>5.5</v>
      </c>
      <c r="R19" s="202">
        <f>R18</f>
        <v>5.5</v>
      </c>
      <c r="S19" s="202"/>
      <c r="T19" s="203"/>
      <c r="U19" s="34">
        <f>V19</f>
        <v>6</v>
      </c>
      <c r="V19" s="202">
        <f>V18</f>
        <v>6</v>
      </c>
      <c r="W19" s="202"/>
      <c r="X19" s="20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row>
    <row r="20" spans="1:66" s="1" customFormat="1" ht="12" customHeight="1" thickBot="1" x14ac:dyDescent="0.25">
      <c r="A20" s="90">
        <v>1</v>
      </c>
      <c r="B20" s="91">
        <v>1</v>
      </c>
      <c r="C20" s="402" t="s">
        <v>0</v>
      </c>
      <c r="D20" s="403"/>
      <c r="E20" s="403"/>
      <c r="F20" s="403"/>
      <c r="G20" s="403"/>
      <c r="H20" s="404"/>
      <c r="I20" s="39">
        <f>I13+I15+I17+I19</f>
        <v>10.8</v>
      </c>
      <c r="J20" s="38">
        <f>J13+J15+J17+J19</f>
        <v>10.8</v>
      </c>
      <c r="K20" s="38">
        <f>K13+K15+K17</f>
        <v>0</v>
      </c>
      <c r="L20" s="40">
        <f>L13+L15+L17</f>
        <v>0</v>
      </c>
      <c r="M20" s="39">
        <f>M13+M15+M17+M19</f>
        <v>22.6</v>
      </c>
      <c r="N20" s="205">
        <f>N13+N15+N17+N19</f>
        <v>22.6</v>
      </c>
      <c r="O20" s="205">
        <f>O13+O15+O17</f>
        <v>0</v>
      </c>
      <c r="P20" s="40">
        <f>P13+P15+P17</f>
        <v>0</v>
      </c>
      <c r="Q20" s="39">
        <f>Q13+Q15+Q17+Q19</f>
        <v>14</v>
      </c>
      <c r="R20" s="205">
        <f>R13+R15+R17+R19</f>
        <v>14</v>
      </c>
      <c r="S20" s="205">
        <f>S13+S15+S17</f>
        <v>0</v>
      </c>
      <c r="T20" s="40">
        <f>T13+T15+T17</f>
        <v>0</v>
      </c>
      <c r="U20" s="39">
        <f>V20</f>
        <v>15</v>
      </c>
      <c r="V20" s="205">
        <f>V19+V17+V15+V13</f>
        <v>15</v>
      </c>
      <c r="W20" s="205">
        <f t="shared" ref="W20:X20" si="3">W19+W17+W15+W13</f>
        <v>0</v>
      </c>
      <c r="X20" s="205">
        <f t="shared" si="3"/>
        <v>0</v>
      </c>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row>
    <row r="21" spans="1:66" s="1" customFormat="1" ht="12" customHeight="1" thickBot="1" x14ac:dyDescent="0.25">
      <c r="A21" s="132">
        <v>1</v>
      </c>
      <c r="B21" s="92">
        <v>2</v>
      </c>
      <c r="C21" s="374" t="s">
        <v>15</v>
      </c>
      <c r="D21" s="375"/>
      <c r="E21" s="375"/>
      <c r="F21" s="375"/>
      <c r="G21" s="375"/>
      <c r="H21" s="375"/>
      <c r="I21" s="375"/>
      <c r="J21" s="375"/>
      <c r="K21" s="375"/>
      <c r="L21" s="375"/>
      <c r="M21" s="375"/>
      <c r="N21" s="375"/>
      <c r="O21" s="375"/>
      <c r="P21" s="375"/>
      <c r="Q21" s="375"/>
      <c r="R21" s="375"/>
      <c r="S21" s="375"/>
      <c r="T21" s="375"/>
      <c r="U21" s="375"/>
      <c r="V21" s="375"/>
      <c r="W21" s="375"/>
      <c r="X21" s="376"/>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row>
    <row r="22" spans="1:66" s="1" customFormat="1" ht="18.75" customHeight="1" x14ac:dyDescent="0.2">
      <c r="A22" s="367">
        <v>1</v>
      </c>
      <c r="B22" s="358">
        <v>2</v>
      </c>
      <c r="C22" s="412">
        <v>1</v>
      </c>
      <c r="D22" s="399" t="s">
        <v>28</v>
      </c>
      <c r="E22" s="500">
        <v>12</v>
      </c>
      <c r="F22" s="391" t="s">
        <v>11</v>
      </c>
      <c r="G22" s="391" t="s">
        <v>36</v>
      </c>
      <c r="H22" s="99" t="s">
        <v>8</v>
      </c>
      <c r="I22" s="33">
        <v>18.3</v>
      </c>
      <c r="J22" s="310">
        <v>18.3</v>
      </c>
      <c r="K22" s="310"/>
      <c r="L22" s="311"/>
      <c r="M22" s="33">
        <f>SUM(P22,N22)</f>
        <v>0</v>
      </c>
      <c r="N22" s="31"/>
      <c r="O22" s="31"/>
      <c r="P22" s="32"/>
      <c r="Q22" s="33">
        <f>R22+T22</f>
        <v>0</v>
      </c>
      <c r="R22" s="31"/>
      <c r="S22" s="31"/>
      <c r="T22" s="32"/>
      <c r="U22" s="33">
        <f>V22+X22</f>
        <v>0</v>
      </c>
      <c r="V22" s="31"/>
      <c r="W22" s="31"/>
      <c r="X22" s="32"/>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row>
    <row r="23" spans="1:66" s="1" customFormat="1" ht="18.75" customHeight="1" thickBot="1" x14ac:dyDescent="0.25">
      <c r="A23" s="367"/>
      <c r="B23" s="358"/>
      <c r="C23" s="365"/>
      <c r="D23" s="373"/>
      <c r="E23" s="413"/>
      <c r="F23" s="392"/>
      <c r="G23" s="392"/>
      <c r="H23" s="312" t="s">
        <v>180</v>
      </c>
      <c r="I23" s="145"/>
      <c r="J23" s="146"/>
      <c r="K23" s="146"/>
      <c r="L23" s="152"/>
      <c r="M23" s="145">
        <f>N23</f>
        <v>20</v>
      </c>
      <c r="N23" s="149">
        <v>20</v>
      </c>
      <c r="O23" s="149"/>
      <c r="P23" s="186"/>
      <c r="Q23" s="145">
        <f t="shared" ref="Q23" si="4">R23</f>
        <v>20</v>
      </c>
      <c r="R23" s="149">
        <v>20</v>
      </c>
      <c r="S23" s="149"/>
      <c r="T23" s="186"/>
      <c r="U23" s="145">
        <f t="shared" ref="U23" si="5">V23</f>
        <v>20</v>
      </c>
      <c r="V23" s="149">
        <v>20</v>
      </c>
      <c r="W23" s="149"/>
      <c r="X23" s="186"/>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row>
    <row r="24" spans="1:66" s="1" customFormat="1" ht="18.75" customHeight="1" thickBot="1" x14ac:dyDescent="0.25">
      <c r="A24" s="367"/>
      <c r="B24" s="358"/>
      <c r="C24" s="371"/>
      <c r="D24" s="372"/>
      <c r="E24" s="351"/>
      <c r="F24" s="352" t="s">
        <v>2</v>
      </c>
      <c r="G24" s="353"/>
      <c r="H24" s="354"/>
      <c r="I24" s="37">
        <f t="shared" ref="I24:L24" si="6">SUM(I22)</f>
        <v>18.3</v>
      </c>
      <c r="J24" s="35">
        <f t="shared" si="6"/>
        <v>18.3</v>
      </c>
      <c r="K24" s="35">
        <f t="shared" si="6"/>
        <v>0</v>
      </c>
      <c r="L24" s="36">
        <f t="shared" si="6"/>
        <v>0</v>
      </c>
      <c r="M24" s="204">
        <f>SUM(N24)</f>
        <v>20</v>
      </c>
      <c r="N24" s="202">
        <f>SUM(N22:N23)</f>
        <v>20</v>
      </c>
      <c r="O24" s="202">
        <f>SUM(O22)</f>
        <v>0</v>
      </c>
      <c r="P24" s="203">
        <f>SUM(P22)</f>
        <v>0</v>
      </c>
      <c r="Q24" s="204">
        <f t="shared" ref="Q24" si="7">SUM(R24)</f>
        <v>20</v>
      </c>
      <c r="R24" s="202">
        <f t="shared" ref="R24" si="8">SUM(R22:R23)</f>
        <v>20</v>
      </c>
      <c r="S24" s="202">
        <f t="shared" ref="S24:T24" si="9">SUM(S22)</f>
        <v>0</v>
      </c>
      <c r="T24" s="203">
        <f t="shared" si="9"/>
        <v>0</v>
      </c>
      <c r="U24" s="204">
        <f t="shared" ref="U24" si="10">SUM(V24)</f>
        <v>20</v>
      </c>
      <c r="V24" s="202">
        <f t="shared" ref="V24" si="11">SUM(V22:V23)</f>
        <v>20</v>
      </c>
      <c r="W24" s="202">
        <f t="shared" ref="W24:X24" si="12">SUM(W22)</f>
        <v>0</v>
      </c>
      <c r="X24" s="203">
        <f t="shared" si="12"/>
        <v>0</v>
      </c>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row>
    <row r="25" spans="1:66" s="1" customFormat="1" ht="18.75" customHeight="1" thickBot="1" x14ac:dyDescent="0.25">
      <c r="A25" s="355">
        <v>1</v>
      </c>
      <c r="B25" s="386">
        <v>2</v>
      </c>
      <c r="C25" s="366">
        <v>2</v>
      </c>
      <c r="D25" s="349" t="s">
        <v>32</v>
      </c>
      <c r="E25" s="378">
        <v>19</v>
      </c>
      <c r="F25" s="130" t="s">
        <v>91</v>
      </c>
      <c r="G25" s="130" t="s">
        <v>37</v>
      </c>
      <c r="H25" s="93" t="s">
        <v>8</v>
      </c>
      <c r="I25" s="30">
        <f>SUM(L25,J25)</f>
        <v>7.4</v>
      </c>
      <c r="J25" s="135">
        <v>7.4</v>
      </c>
      <c r="K25" s="135"/>
      <c r="L25" s="136"/>
      <c r="M25" s="30">
        <f>N25</f>
        <v>9.9</v>
      </c>
      <c r="N25" s="31">
        <v>9.9</v>
      </c>
      <c r="O25" s="31"/>
      <c r="P25" s="32"/>
      <c r="Q25" s="30">
        <v>16</v>
      </c>
      <c r="R25" s="31">
        <v>16</v>
      </c>
      <c r="S25" s="31"/>
      <c r="T25" s="32"/>
      <c r="U25" s="30">
        <v>16</v>
      </c>
      <c r="V25" s="31">
        <v>16</v>
      </c>
      <c r="W25" s="31"/>
      <c r="X25" s="32"/>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row>
    <row r="26" spans="1:66" s="1" customFormat="1" ht="18.75" customHeight="1" thickBot="1" x14ac:dyDescent="0.25">
      <c r="A26" s="356"/>
      <c r="B26" s="387"/>
      <c r="C26" s="385"/>
      <c r="D26" s="350"/>
      <c r="E26" s="379"/>
      <c r="F26" s="362" t="s">
        <v>2</v>
      </c>
      <c r="G26" s="363"/>
      <c r="H26" s="364"/>
      <c r="I26" s="37">
        <f t="shared" ref="I26:T26" si="13">SUM(I25)</f>
        <v>7.4</v>
      </c>
      <c r="J26" s="35">
        <f t="shared" si="13"/>
        <v>7.4</v>
      </c>
      <c r="K26" s="35">
        <f t="shared" si="13"/>
        <v>0</v>
      </c>
      <c r="L26" s="36">
        <f t="shared" si="13"/>
        <v>0</v>
      </c>
      <c r="M26" s="34">
        <f t="shared" si="13"/>
        <v>9.9</v>
      </c>
      <c r="N26" s="35">
        <f t="shared" si="13"/>
        <v>9.9</v>
      </c>
      <c r="O26" s="35">
        <f t="shared" si="13"/>
        <v>0</v>
      </c>
      <c r="P26" s="36">
        <f t="shared" si="13"/>
        <v>0</v>
      </c>
      <c r="Q26" s="34">
        <f t="shared" si="13"/>
        <v>16</v>
      </c>
      <c r="R26" s="35">
        <f t="shared" si="13"/>
        <v>16</v>
      </c>
      <c r="S26" s="35">
        <f t="shared" si="13"/>
        <v>0</v>
      </c>
      <c r="T26" s="36">
        <f t="shared" si="13"/>
        <v>0</v>
      </c>
      <c r="U26" s="34">
        <f t="shared" ref="U26:X26" si="14">SUM(U25)</f>
        <v>16</v>
      </c>
      <c r="V26" s="202">
        <f t="shared" si="14"/>
        <v>16</v>
      </c>
      <c r="W26" s="202">
        <f t="shared" si="14"/>
        <v>0</v>
      </c>
      <c r="X26" s="203">
        <f t="shared" si="14"/>
        <v>0</v>
      </c>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row>
    <row r="27" spans="1:66" s="1" customFormat="1" ht="12" customHeight="1" thickBot="1" x14ac:dyDescent="0.25">
      <c r="A27" s="95">
        <v>1</v>
      </c>
      <c r="B27" s="96">
        <v>2</v>
      </c>
      <c r="C27" s="393" t="s">
        <v>0</v>
      </c>
      <c r="D27" s="394"/>
      <c r="E27" s="394"/>
      <c r="F27" s="394"/>
      <c r="G27" s="394"/>
      <c r="H27" s="475"/>
      <c r="I27" s="61">
        <f t="shared" ref="I27:T27" si="15">I24+I26</f>
        <v>25.700000000000003</v>
      </c>
      <c r="J27" s="38">
        <f t="shared" si="15"/>
        <v>25.700000000000003</v>
      </c>
      <c r="K27" s="38">
        <f t="shared" si="15"/>
        <v>0</v>
      </c>
      <c r="L27" s="38">
        <f t="shared" si="15"/>
        <v>0</v>
      </c>
      <c r="M27" s="61">
        <f t="shared" si="15"/>
        <v>29.9</v>
      </c>
      <c r="N27" s="205">
        <f t="shared" si="15"/>
        <v>29.9</v>
      </c>
      <c r="O27" s="205">
        <f t="shared" si="15"/>
        <v>0</v>
      </c>
      <c r="P27" s="205">
        <f t="shared" si="15"/>
        <v>0</v>
      </c>
      <c r="Q27" s="61">
        <f t="shared" si="15"/>
        <v>36</v>
      </c>
      <c r="R27" s="205">
        <f t="shared" si="15"/>
        <v>36</v>
      </c>
      <c r="S27" s="205">
        <f t="shared" si="15"/>
        <v>0</v>
      </c>
      <c r="T27" s="41">
        <f t="shared" si="15"/>
        <v>0</v>
      </c>
      <c r="U27" s="61">
        <f>V27</f>
        <v>36</v>
      </c>
      <c r="V27" s="205">
        <f>V24+V26</f>
        <v>36</v>
      </c>
      <c r="W27" s="205"/>
      <c r="X27" s="41"/>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row>
    <row r="28" spans="1:66" s="1" customFormat="1" ht="12" customHeight="1" thickBot="1" x14ac:dyDescent="0.25">
      <c r="A28" s="97">
        <v>1</v>
      </c>
      <c r="B28" s="409" t="s">
        <v>1</v>
      </c>
      <c r="C28" s="410"/>
      <c r="D28" s="410"/>
      <c r="E28" s="410"/>
      <c r="F28" s="410"/>
      <c r="G28" s="410"/>
      <c r="H28" s="411"/>
      <c r="I28" s="154">
        <f t="shared" ref="I28:T28" si="16">SUM(I20,I27)</f>
        <v>36.5</v>
      </c>
      <c r="J28" s="155">
        <f t="shared" si="16"/>
        <v>36.5</v>
      </c>
      <c r="K28" s="155">
        <f t="shared" si="16"/>
        <v>0</v>
      </c>
      <c r="L28" s="156">
        <f t="shared" si="16"/>
        <v>0</v>
      </c>
      <c r="M28" s="45">
        <f t="shared" si="16"/>
        <v>52.5</v>
      </c>
      <c r="N28" s="43">
        <f t="shared" si="16"/>
        <v>52.5</v>
      </c>
      <c r="O28" s="43">
        <f t="shared" si="16"/>
        <v>0</v>
      </c>
      <c r="P28" s="44">
        <f t="shared" si="16"/>
        <v>0</v>
      </c>
      <c r="Q28" s="45">
        <f t="shared" si="16"/>
        <v>50</v>
      </c>
      <c r="R28" s="43">
        <f t="shared" si="16"/>
        <v>50</v>
      </c>
      <c r="S28" s="43">
        <f t="shared" si="16"/>
        <v>0</v>
      </c>
      <c r="T28" s="44">
        <f t="shared" si="16"/>
        <v>0</v>
      </c>
      <c r="U28" s="45">
        <f>V28+X28</f>
        <v>51</v>
      </c>
      <c r="V28" s="206">
        <f>V27+V20</f>
        <v>51</v>
      </c>
      <c r="W28" s="206"/>
      <c r="X28" s="44"/>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row>
    <row r="29" spans="1:66" s="1" customFormat="1" ht="14.25" customHeight="1" thickBot="1" x14ac:dyDescent="0.25">
      <c r="A29" s="95">
        <v>2</v>
      </c>
      <c r="B29" s="388" t="s">
        <v>19</v>
      </c>
      <c r="C29" s="389"/>
      <c r="D29" s="389"/>
      <c r="E29" s="389"/>
      <c r="F29" s="389"/>
      <c r="G29" s="389"/>
      <c r="H29" s="389"/>
      <c r="I29" s="389"/>
      <c r="J29" s="389"/>
      <c r="K29" s="389"/>
      <c r="L29" s="389"/>
      <c r="M29" s="389"/>
      <c r="N29" s="389"/>
      <c r="O29" s="389"/>
      <c r="P29" s="389"/>
      <c r="Q29" s="389"/>
      <c r="R29" s="389"/>
      <c r="S29" s="389"/>
      <c r="T29" s="389"/>
      <c r="U29" s="389"/>
      <c r="V29" s="389"/>
      <c r="W29" s="389"/>
      <c r="X29" s="390"/>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row>
    <row r="30" spans="1:66" s="1" customFormat="1" ht="12" customHeight="1" thickBot="1" x14ac:dyDescent="0.25">
      <c r="A30" s="131">
        <v>2</v>
      </c>
      <c r="B30" s="92">
        <v>1</v>
      </c>
      <c r="C30" s="374" t="s">
        <v>29</v>
      </c>
      <c r="D30" s="375"/>
      <c r="E30" s="375"/>
      <c r="F30" s="375"/>
      <c r="G30" s="375"/>
      <c r="H30" s="375"/>
      <c r="I30" s="375"/>
      <c r="J30" s="375"/>
      <c r="K30" s="375"/>
      <c r="L30" s="375"/>
      <c r="M30" s="375"/>
      <c r="N30" s="375"/>
      <c r="O30" s="375"/>
      <c r="P30" s="375"/>
      <c r="Q30" s="375"/>
      <c r="R30" s="375"/>
      <c r="S30" s="375"/>
      <c r="T30" s="375"/>
      <c r="U30" s="375"/>
      <c r="V30" s="375"/>
      <c r="W30" s="375"/>
      <c r="X30" s="376"/>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row>
    <row r="31" spans="1:66" s="1" customFormat="1" ht="24.75" customHeight="1" thickBot="1" x14ac:dyDescent="0.25">
      <c r="A31" s="367">
        <v>2</v>
      </c>
      <c r="B31" s="358">
        <v>1</v>
      </c>
      <c r="C31" s="371">
        <v>1</v>
      </c>
      <c r="D31" s="372" t="s">
        <v>27</v>
      </c>
      <c r="E31" s="351">
        <v>19</v>
      </c>
      <c r="F31" s="94" t="s">
        <v>17</v>
      </c>
      <c r="G31" s="88" t="s">
        <v>155</v>
      </c>
      <c r="H31" s="93" t="s">
        <v>100</v>
      </c>
      <c r="I31" s="30"/>
      <c r="J31" s="31"/>
      <c r="K31" s="78"/>
      <c r="L31" s="79"/>
      <c r="M31" s="30"/>
      <c r="N31" s="31"/>
      <c r="O31" s="78"/>
      <c r="P31" s="79"/>
      <c r="Q31" s="30">
        <f>SUM(T31,R31)</f>
        <v>0</v>
      </c>
      <c r="R31" s="31"/>
      <c r="S31" s="260"/>
      <c r="T31" s="261"/>
      <c r="U31" s="30">
        <f>SUM(X31,V31)</f>
        <v>0</v>
      </c>
      <c r="V31" s="31"/>
      <c r="W31" s="257"/>
      <c r="X31" s="258"/>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row>
    <row r="32" spans="1:66" s="1" customFormat="1" ht="22.5" customHeight="1" thickBot="1" x14ac:dyDescent="0.25">
      <c r="A32" s="367"/>
      <c r="B32" s="358"/>
      <c r="C32" s="371"/>
      <c r="D32" s="372"/>
      <c r="E32" s="351"/>
      <c r="F32" s="362" t="s">
        <v>2</v>
      </c>
      <c r="G32" s="363"/>
      <c r="H32" s="364"/>
      <c r="I32" s="143"/>
      <c r="J32" s="119"/>
      <c r="K32" s="119">
        <f>SUM(K31)</f>
        <v>0</v>
      </c>
      <c r="L32" s="121">
        <f t="shared" ref="L32" si="17">SUM(L31)</f>
        <v>0</v>
      </c>
      <c r="M32" s="143"/>
      <c r="N32" s="119"/>
      <c r="O32" s="119"/>
      <c r="P32" s="121"/>
      <c r="Q32" s="143">
        <f t="shared" ref="Q32:T32" si="18">SUM(Q31)</f>
        <v>0</v>
      </c>
      <c r="R32" s="119">
        <f t="shared" si="18"/>
        <v>0</v>
      </c>
      <c r="S32" s="119">
        <f t="shared" si="18"/>
        <v>0</v>
      </c>
      <c r="T32" s="121">
        <f t="shared" si="18"/>
        <v>0</v>
      </c>
      <c r="U32" s="143">
        <f t="shared" ref="U32:X32" si="19">SUM(U31)</f>
        <v>0</v>
      </c>
      <c r="V32" s="119">
        <f t="shared" si="19"/>
        <v>0</v>
      </c>
      <c r="W32" s="119">
        <f t="shared" si="19"/>
        <v>0</v>
      </c>
      <c r="X32" s="121">
        <f t="shared" si="19"/>
        <v>0</v>
      </c>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row>
    <row r="33" spans="1:66" s="1" customFormat="1" ht="36" customHeight="1" x14ac:dyDescent="0.2">
      <c r="A33" s="367">
        <v>2</v>
      </c>
      <c r="B33" s="358">
        <v>1</v>
      </c>
      <c r="C33" s="365">
        <v>2</v>
      </c>
      <c r="D33" s="373" t="s">
        <v>195</v>
      </c>
      <c r="E33" s="413">
        <v>19</v>
      </c>
      <c r="F33" s="365" t="s">
        <v>17</v>
      </c>
      <c r="G33" s="420" t="s">
        <v>45</v>
      </c>
      <c r="H33" s="129" t="s">
        <v>100</v>
      </c>
      <c r="I33" s="33">
        <f>J33</f>
        <v>232.9</v>
      </c>
      <c r="J33" s="135">
        <v>232.9</v>
      </c>
      <c r="K33" s="135"/>
      <c r="L33" s="136"/>
      <c r="M33" s="33">
        <f>N33</f>
        <v>239.9</v>
      </c>
      <c r="N33" s="257">
        <v>239.9</v>
      </c>
      <c r="O33" s="135"/>
      <c r="P33" s="136"/>
      <c r="Q33" s="33">
        <f>R33</f>
        <v>240</v>
      </c>
      <c r="R33" s="257">
        <v>240</v>
      </c>
      <c r="S33" s="135"/>
      <c r="T33" s="136"/>
      <c r="U33" s="33">
        <f>V33</f>
        <v>240</v>
      </c>
      <c r="V33" s="257">
        <v>240</v>
      </c>
      <c r="W33" s="257"/>
      <c r="X33" s="258"/>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row>
    <row r="34" spans="1:66" s="1" customFormat="1" ht="27" customHeight="1" thickBot="1" x14ac:dyDescent="0.25">
      <c r="A34" s="367"/>
      <c r="B34" s="358"/>
      <c r="C34" s="365"/>
      <c r="D34" s="373"/>
      <c r="E34" s="413"/>
      <c r="F34" s="366"/>
      <c r="G34" s="434"/>
      <c r="H34" s="139" t="s">
        <v>8</v>
      </c>
      <c r="I34" s="148">
        <f>J34</f>
        <v>1.3</v>
      </c>
      <c r="J34" s="141">
        <v>1.3</v>
      </c>
      <c r="K34" s="141"/>
      <c r="L34" s="142"/>
      <c r="M34" s="148">
        <f>N34</f>
        <v>0</v>
      </c>
      <c r="N34" s="141"/>
      <c r="O34" s="141"/>
      <c r="P34" s="142"/>
      <c r="Q34" s="148">
        <v>70</v>
      </c>
      <c r="R34" s="141">
        <v>70</v>
      </c>
      <c r="S34" s="141"/>
      <c r="T34" s="142"/>
      <c r="U34" s="148">
        <v>70</v>
      </c>
      <c r="V34" s="141">
        <v>70</v>
      </c>
      <c r="W34" s="141"/>
      <c r="X34" s="142"/>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row>
    <row r="35" spans="1:66" s="1" customFormat="1" ht="28.5" customHeight="1" thickBot="1" x14ac:dyDescent="0.25">
      <c r="A35" s="367"/>
      <c r="B35" s="358"/>
      <c r="C35" s="371"/>
      <c r="D35" s="372"/>
      <c r="E35" s="351"/>
      <c r="F35" s="362" t="s">
        <v>2</v>
      </c>
      <c r="G35" s="363"/>
      <c r="H35" s="364"/>
      <c r="I35" s="144">
        <f>SUM(I33:I34)</f>
        <v>234.20000000000002</v>
      </c>
      <c r="J35" s="122">
        <f>SUM(J33:J34)</f>
        <v>234.20000000000002</v>
      </c>
      <c r="K35" s="122">
        <f t="shared" ref="K35:L35" si="20">SUM(K33)</f>
        <v>0</v>
      </c>
      <c r="L35" s="125">
        <f t="shared" si="20"/>
        <v>0</v>
      </c>
      <c r="M35" s="144">
        <f>SUM(M33:M34)</f>
        <v>239.9</v>
      </c>
      <c r="N35" s="122">
        <f>SUM(N33:N34)</f>
        <v>239.9</v>
      </c>
      <c r="O35" s="122">
        <f t="shared" ref="O35:P35" si="21">SUM(O33)</f>
        <v>0</v>
      </c>
      <c r="P35" s="125">
        <f t="shared" si="21"/>
        <v>0</v>
      </c>
      <c r="Q35" s="144">
        <f>SUM(Q33:Q34)</f>
        <v>310</v>
      </c>
      <c r="R35" s="122">
        <f>SUM(R33:R34)</f>
        <v>310</v>
      </c>
      <c r="S35" s="122">
        <f t="shared" ref="S35:T35" si="22">SUM(S33)</f>
        <v>0</v>
      </c>
      <c r="T35" s="125">
        <f t="shared" si="22"/>
        <v>0</v>
      </c>
      <c r="U35" s="144">
        <f>SUM(U33:U34)</f>
        <v>310</v>
      </c>
      <c r="V35" s="122">
        <f>SUM(V33:V34)</f>
        <v>310</v>
      </c>
      <c r="W35" s="122">
        <f t="shared" ref="W35:X35" si="23">SUM(W33)</f>
        <v>0</v>
      </c>
      <c r="X35" s="125">
        <f t="shared" si="23"/>
        <v>0</v>
      </c>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row>
    <row r="36" spans="1:66" s="1" customFormat="1" ht="23.25" customHeight="1" thickBot="1" x14ac:dyDescent="0.25">
      <c r="A36" s="367">
        <v>2</v>
      </c>
      <c r="B36" s="358">
        <v>1</v>
      </c>
      <c r="C36" s="371">
        <v>3</v>
      </c>
      <c r="D36" s="372" t="s">
        <v>68</v>
      </c>
      <c r="E36" s="351">
        <v>19</v>
      </c>
      <c r="F36" s="138" t="s">
        <v>17</v>
      </c>
      <c r="G36" s="138" t="s">
        <v>156</v>
      </c>
      <c r="H36" s="100" t="s">
        <v>100</v>
      </c>
      <c r="I36" s="46">
        <v>5.0999999999999996</v>
      </c>
      <c r="J36" s="135">
        <v>5.0999999999999996</v>
      </c>
      <c r="K36" s="78"/>
      <c r="L36" s="79"/>
      <c r="M36" s="46">
        <f>N36</f>
        <v>0</v>
      </c>
      <c r="N36" s="135"/>
      <c r="O36" s="135"/>
      <c r="P36" s="136"/>
      <c r="Q36" s="46">
        <f t="shared" ref="Q36" si="24">R36</f>
        <v>10</v>
      </c>
      <c r="R36" s="257">
        <v>10</v>
      </c>
      <c r="S36" s="257"/>
      <c r="T36" s="258"/>
      <c r="U36" s="46">
        <f t="shared" ref="U36" si="25">V36</f>
        <v>10</v>
      </c>
      <c r="V36" s="257">
        <v>10</v>
      </c>
      <c r="W36" s="257"/>
      <c r="X36" s="258"/>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row>
    <row r="37" spans="1:66" s="1" customFormat="1" ht="19.5" customHeight="1" thickBot="1" x14ac:dyDescent="0.25">
      <c r="A37" s="367"/>
      <c r="B37" s="358"/>
      <c r="C37" s="371"/>
      <c r="D37" s="372"/>
      <c r="E37" s="351"/>
      <c r="F37" s="362" t="s">
        <v>2</v>
      </c>
      <c r="G37" s="363"/>
      <c r="H37" s="364"/>
      <c r="I37" s="34">
        <f t="shared" ref="I37:J37" si="26">SUM(I36)</f>
        <v>5.0999999999999996</v>
      </c>
      <c r="J37" s="35">
        <f t="shared" si="26"/>
        <v>5.0999999999999996</v>
      </c>
      <c r="K37" s="35">
        <f t="shared" ref="K37:N37" si="27">SUM(K36)</f>
        <v>0</v>
      </c>
      <c r="L37" s="36">
        <f t="shared" si="27"/>
        <v>0</v>
      </c>
      <c r="M37" s="34">
        <f>N37</f>
        <v>0</v>
      </c>
      <c r="N37" s="35">
        <f t="shared" si="27"/>
        <v>0</v>
      </c>
      <c r="O37" s="35">
        <f t="shared" ref="O37:P37" si="28">SUM(O36)</f>
        <v>0</v>
      </c>
      <c r="P37" s="36">
        <f t="shared" si="28"/>
        <v>0</v>
      </c>
      <c r="Q37" s="34">
        <f t="shared" ref="Q37" si="29">R37</f>
        <v>10</v>
      </c>
      <c r="R37" s="202">
        <f t="shared" ref="R37:T37" si="30">SUM(R36)</f>
        <v>10</v>
      </c>
      <c r="S37" s="202">
        <f t="shared" si="30"/>
        <v>0</v>
      </c>
      <c r="T37" s="203">
        <f t="shared" si="30"/>
        <v>0</v>
      </c>
      <c r="U37" s="34">
        <f t="shared" ref="U37" si="31">V37</f>
        <v>10</v>
      </c>
      <c r="V37" s="202">
        <f t="shared" ref="V37:X37" si="32">SUM(V36)</f>
        <v>10</v>
      </c>
      <c r="W37" s="202">
        <f t="shared" si="32"/>
        <v>0</v>
      </c>
      <c r="X37" s="203">
        <f t="shared" si="32"/>
        <v>0</v>
      </c>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row>
    <row r="38" spans="1:66" s="1" customFormat="1" ht="21" customHeight="1" x14ac:dyDescent="0.2">
      <c r="A38" s="355">
        <v>2</v>
      </c>
      <c r="B38" s="387">
        <v>1</v>
      </c>
      <c r="C38" s="385">
        <v>4</v>
      </c>
      <c r="D38" s="350" t="s">
        <v>124</v>
      </c>
      <c r="E38" s="379">
        <v>19</v>
      </c>
      <c r="F38" s="365" t="s">
        <v>17</v>
      </c>
      <c r="G38" s="420" t="s">
        <v>123</v>
      </c>
      <c r="H38" s="229" t="s">
        <v>8</v>
      </c>
      <c r="I38" s="77"/>
      <c r="J38" s="78"/>
      <c r="K38" s="78"/>
      <c r="L38" s="201"/>
      <c r="M38" s="134">
        <f>N38+P38</f>
        <v>5.2</v>
      </c>
      <c r="N38" s="135">
        <v>0.4</v>
      </c>
      <c r="O38" s="135">
        <v>0.3</v>
      </c>
      <c r="P38" s="136">
        <v>4.8</v>
      </c>
      <c r="Q38" s="46">
        <f>R38+T38</f>
        <v>78.699999999999989</v>
      </c>
      <c r="R38" s="78">
        <v>0.6</v>
      </c>
      <c r="S38" s="78">
        <v>0.5</v>
      </c>
      <c r="T38" s="79">
        <v>78.099999999999994</v>
      </c>
      <c r="U38" s="46"/>
      <c r="V38" s="257"/>
      <c r="W38" s="257"/>
      <c r="X38" s="258"/>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row>
    <row r="39" spans="1:66" s="1" customFormat="1" ht="23.25" customHeight="1" thickBot="1" x14ac:dyDescent="0.25">
      <c r="A39" s="356"/>
      <c r="B39" s="387"/>
      <c r="C39" s="385"/>
      <c r="D39" s="350"/>
      <c r="E39" s="379"/>
      <c r="F39" s="366"/>
      <c r="G39" s="434"/>
      <c r="H39" s="228" t="s">
        <v>7</v>
      </c>
      <c r="I39" s="150"/>
      <c r="J39" s="146"/>
      <c r="K39" s="146"/>
      <c r="L39" s="146"/>
      <c r="M39" s="128">
        <f>N39+P39</f>
        <v>60.1</v>
      </c>
      <c r="N39" s="126">
        <v>1.2</v>
      </c>
      <c r="O39" s="126">
        <v>1.1000000000000001</v>
      </c>
      <c r="P39" s="127">
        <v>58.9</v>
      </c>
      <c r="Q39" s="151">
        <f>R39+T39</f>
        <v>969.90000000000009</v>
      </c>
      <c r="R39" s="146">
        <v>7.2</v>
      </c>
      <c r="S39" s="146">
        <v>6</v>
      </c>
      <c r="T39" s="152">
        <v>962.7</v>
      </c>
      <c r="U39" s="151"/>
      <c r="V39" s="146"/>
      <c r="W39" s="146"/>
      <c r="X39" s="152"/>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row>
    <row r="40" spans="1:66" s="1" customFormat="1" ht="20.25" customHeight="1" thickBot="1" x14ac:dyDescent="0.25">
      <c r="A40" s="356"/>
      <c r="B40" s="387"/>
      <c r="C40" s="385"/>
      <c r="D40" s="350"/>
      <c r="E40" s="379"/>
      <c r="F40" s="362" t="s">
        <v>2</v>
      </c>
      <c r="G40" s="363"/>
      <c r="H40" s="364"/>
      <c r="I40" s="37">
        <f>SUM(I38:I39)</f>
        <v>0</v>
      </c>
      <c r="J40" s="35">
        <f t="shared" ref="J40:T40" si="33">SUM(J38:J39)</f>
        <v>0</v>
      </c>
      <c r="K40" s="35">
        <f t="shared" si="33"/>
        <v>0</v>
      </c>
      <c r="L40" s="36">
        <f t="shared" si="33"/>
        <v>0</v>
      </c>
      <c r="M40" s="204">
        <f>N40+P40</f>
        <v>65.3</v>
      </c>
      <c r="N40" s="202">
        <f t="shared" si="33"/>
        <v>1.6</v>
      </c>
      <c r="O40" s="202">
        <f t="shared" si="33"/>
        <v>1.4000000000000001</v>
      </c>
      <c r="P40" s="203">
        <f t="shared" si="33"/>
        <v>63.699999999999996</v>
      </c>
      <c r="Q40" s="204">
        <f>R40+T40</f>
        <v>1048.5999999999999</v>
      </c>
      <c r="R40" s="202">
        <f t="shared" si="33"/>
        <v>7.8</v>
      </c>
      <c r="S40" s="202">
        <f t="shared" si="33"/>
        <v>6.5</v>
      </c>
      <c r="T40" s="203">
        <f t="shared" si="33"/>
        <v>1040.8</v>
      </c>
      <c r="U40" s="204">
        <f>V40+X40</f>
        <v>0</v>
      </c>
      <c r="V40" s="202">
        <f t="shared" ref="V40:X40" si="34">SUM(V38:V39)</f>
        <v>0</v>
      </c>
      <c r="W40" s="202">
        <f t="shared" si="34"/>
        <v>0</v>
      </c>
      <c r="X40" s="203">
        <f t="shared" si="34"/>
        <v>0</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row>
    <row r="41" spans="1:66" s="1" customFormat="1" ht="42" customHeight="1" thickBot="1" x14ac:dyDescent="0.25">
      <c r="A41" s="355">
        <v>2</v>
      </c>
      <c r="B41" s="386">
        <v>1</v>
      </c>
      <c r="C41" s="366">
        <v>5</v>
      </c>
      <c r="D41" s="349" t="s">
        <v>85</v>
      </c>
      <c r="E41" s="378">
        <v>19</v>
      </c>
      <c r="F41" s="256" t="s">
        <v>17</v>
      </c>
      <c r="G41" s="255" t="s">
        <v>66</v>
      </c>
      <c r="H41" s="118" t="s">
        <v>8</v>
      </c>
      <c r="I41" s="296">
        <f>L41</f>
        <v>42</v>
      </c>
      <c r="J41" s="297"/>
      <c r="K41" s="297"/>
      <c r="L41" s="294">
        <v>42</v>
      </c>
      <c r="M41" s="271"/>
      <c r="N41" s="58"/>
      <c r="O41" s="58"/>
      <c r="P41" s="272"/>
      <c r="Q41" s="271">
        <f>SUM(R41,T41)</f>
        <v>0</v>
      </c>
      <c r="R41" s="58"/>
      <c r="S41" s="58"/>
      <c r="T41" s="273"/>
      <c r="U41" s="271"/>
      <c r="V41" s="58"/>
      <c r="W41" s="58"/>
      <c r="X41" s="27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row>
    <row r="42" spans="1:66" s="1" customFormat="1" ht="38.25" customHeight="1" thickBot="1" x14ac:dyDescent="0.25">
      <c r="A42" s="356"/>
      <c r="B42" s="387"/>
      <c r="C42" s="385"/>
      <c r="D42" s="350"/>
      <c r="E42" s="379"/>
      <c r="F42" s="362" t="s">
        <v>2</v>
      </c>
      <c r="G42" s="363"/>
      <c r="H42" s="364"/>
      <c r="I42" s="124">
        <f>L42</f>
        <v>42</v>
      </c>
      <c r="J42" s="122">
        <f>SUM(J41)</f>
        <v>0</v>
      </c>
      <c r="K42" s="122">
        <f>SUM(K41)</f>
        <v>0</v>
      </c>
      <c r="L42" s="125">
        <f>SUM(L41)</f>
        <v>42</v>
      </c>
      <c r="M42" s="204"/>
      <c r="N42" s="202"/>
      <c r="O42" s="202"/>
      <c r="P42" s="202"/>
      <c r="Q42" s="204"/>
      <c r="R42" s="202"/>
      <c r="S42" s="202"/>
      <c r="T42" s="202"/>
      <c r="U42" s="204"/>
      <c r="V42" s="202"/>
      <c r="W42" s="202"/>
      <c r="X42" s="20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row>
    <row r="43" spans="1:66" s="74" customFormat="1" ht="21" customHeight="1" x14ac:dyDescent="0.2">
      <c r="A43" s="383">
        <v>2</v>
      </c>
      <c r="B43" s="358">
        <v>1</v>
      </c>
      <c r="C43" s="371">
        <v>6</v>
      </c>
      <c r="D43" s="372" t="s">
        <v>115</v>
      </c>
      <c r="E43" s="508">
        <v>19</v>
      </c>
      <c r="F43" s="450" t="s">
        <v>17</v>
      </c>
      <c r="G43" s="391" t="s">
        <v>125</v>
      </c>
      <c r="H43" s="175" t="s">
        <v>8</v>
      </c>
      <c r="I43" s="222">
        <f>SUM(J43,L43)</f>
        <v>39.9</v>
      </c>
      <c r="J43" s="169">
        <v>39.9</v>
      </c>
      <c r="K43" s="169"/>
      <c r="L43" s="170"/>
      <c r="M43" s="33">
        <f>SUM(P43,N43)</f>
        <v>50.4</v>
      </c>
      <c r="N43" s="169">
        <v>50.4</v>
      </c>
      <c r="O43" s="169"/>
      <c r="P43" s="170"/>
      <c r="Q43" s="33"/>
      <c r="R43" s="169"/>
      <c r="S43" s="169"/>
      <c r="T43" s="170"/>
      <c r="U43" s="33"/>
      <c r="V43" s="169"/>
      <c r="W43" s="169"/>
      <c r="X43" s="170"/>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row>
    <row r="44" spans="1:66" s="74" customFormat="1" ht="22.5" customHeight="1" x14ac:dyDescent="0.2">
      <c r="A44" s="383"/>
      <c r="B44" s="358"/>
      <c r="C44" s="366"/>
      <c r="D44" s="349"/>
      <c r="E44" s="437"/>
      <c r="F44" s="385"/>
      <c r="G44" s="439"/>
      <c r="H44" s="176" t="s">
        <v>7</v>
      </c>
      <c r="I44" s="174">
        <v>228.9</v>
      </c>
      <c r="J44" s="167">
        <v>228.9</v>
      </c>
      <c r="K44" s="167"/>
      <c r="L44" s="171"/>
      <c r="M44" s="217">
        <v>371.2</v>
      </c>
      <c r="N44" s="167">
        <v>371.2</v>
      </c>
      <c r="O44" s="167"/>
      <c r="P44" s="171"/>
      <c r="Q44" s="217"/>
      <c r="R44" s="167"/>
      <c r="S44" s="167"/>
      <c r="T44" s="171"/>
      <c r="U44" s="217"/>
      <c r="V44" s="167"/>
      <c r="W44" s="167"/>
      <c r="X44" s="171"/>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row>
    <row r="45" spans="1:66" s="74" customFormat="1" ht="21" customHeight="1" thickBot="1" x14ac:dyDescent="0.25">
      <c r="A45" s="383"/>
      <c r="B45" s="358"/>
      <c r="C45" s="366"/>
      <c r="D45" s="349"/>
      <c r="E45" s="437"/>
      <c r="F45" s="510"/>
      <c r="G45" s="392"/>
      <c r="H45" s="177" t="s">
        <v>98</v>
      </c>
      <c r="I45" s="140">
        <v>100.5</v>
      </c>
      <c r="J45" s="172">
        <v>100.5</v>
      </c>
      <c r="K45" s="172"/>
      <c r="L45" s="173"/>
      <c r="M45" s="148">
        <v>177.2</v>
      </c>
      <c r="N45" s="172">
        <v>177.2</v>
      </c>
      <c r="O45" s="172"/>
      <c r="P45" s="173"/>
      <c r="Q45" s="148"/>
      <c r="R45" s="172"/>
      <c r="S45" s="172"/>
      <c r="T45" s="173"/>
      <c r="U45" s="148"/>
      <c r="V45" s="172"/>
      <c r="W45" s="172"/>
      <c r="X45" s="173"/>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row>
    <row r="46" spans="1:66" s="74" customFormat="1" ht="23.25" customHeight="1" thickBot="1" x14ac:dyDescent="0.25">
      <c r="A46" s="384"/>
      <c r="B46" s="384"/>
      <c r="C46" s="408"/>
      <c r="D46" s="502"/>
      <c r="E46" s="509"/>
      <c r="F46" s="359" t="s">
        <v>2</v>
      </c>
      <c r="G46" s="360"/>
      <c r="H46" s="361"/>
      <c r="I46" s="204">
        <f>SUM(I43:I45)</f>
        <v>369.3</v>
      </c>
      <c r="J46" s="202">
        <f>SUM(J43:J45)</f>
        <v>369.3</v>
      </c>
      <c r="K46" s="202"/>
      <c r="L46" s="203"/>
      <c r="M46" s="144">
        <f>SUM(M43:M45)</f>
        <v>598.79999999999995</v>
      </c>
      <c r="N46" s="122">
        <f>SUM(N43:N45)</f>
        <v>598.79999999999995</v>
      </c>
      <c r="O46" s="122"/>
      <c r="P46" s="125"/>
      <c r="Q46" s="144">
        <f t="shared" ref="Q46:R46" si="35">SUM(Q43:Q45)</f>
        <v>0</v>
      </c>
      <c r="R46" s="122">
        <f t="shared" si="35"/>
        <v>0</v>
      </c>
      <c r="S46" s="122"/>
      <c r="T46" s="125"/>
      <c r="U46" s="144"/>
      <c r="V46" s="122"/>
      <c r="W46" s="122"/>
      <c r="X46" s="125"/>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row>
    <row r="47" spans="1:66" s="74" customFormat="1" ht="22.5" customHeight="1" thickBot="1" x14ac:dyDescent="0.25">
      <c r="A47" s="383">
        <v>2</v>
      </c>
      <c r="B47" s="358">
        <v>1</v>
      </c>
      <c r="C47" s="371">
        <v>7</v>
      </c>
      <c r="D47" s="372" t="s">
        <v>127</v>
      </c>
      <c r="E47" s="377">
        <v>19</v>
      </c>
      <c r="F47" s="166" t="s">
        <v>17</v>
      </c>
      <c r="G47" s="227" t="s">
        <v>128</v>
      </c>
      <c r="H47" s="93" t="s">
        <v>100</v>
      </c>
      <c r="I47" s="30">
        <f>J47+L47</f>
        <v>446.8</v>
      </c>
      <c r="J47" s="31"/>
      <c r="K47" s="223"/>
      <c r="L47" s="224">
        <v>446.8</v>
      </c>
      <c r="M47" s="30">
        <f>N47+P47</f>
        <v>385</v>
      </c>
      <c r="N47" s="31"/>
      <c r="O47" s="257"/>
      <c r="P47" s="258">
        <v>385</v>
      </c>
      <c r="Q47" s="30">
        <v>460</v>
      </c>
      <c r="R47" s="31"/>
      <c r="S47" s="257"/>
      <c r="T47" s="258">
        <v>460</v>
      </c>
      <c r="U47" s="30">
        <v>460</v>
      </c>
      <c r="V47" s="31"/>
      <c r="W47" s="257"/>
      <c r="X47" s="258">
        <v>460</v>
      </c>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row>
    <row r="48" spans="1:66" s="74" customFormat="1" ht="21.75" customHeight="1" thickBot="1" x14ac:dyDescent="0.25">
      <c r="A48" s="383"/>
      <c r="B48" s="358"/>
      <c r="C48" s="371"/>
      <c r="D48" s="372"/>
      <c r="E48" s="508"/>
      <c r="F48" s="359" t="s">
        <v>2</v>
      </c>
      <c r="G48" s="360"/>
      <c r="H48" s="361"/>
      <c r="I48" s="143">
        <f t="shared" ref="I48:L48" si="36">SUM(I47)</f>
        <v>446.8</v>
      </c>
      <c r="J48" s="119">
        <f t="shared" si="36"/>
        <v>0</v>
      </c>
      <c r="K48" s="119">
        <f t="shared" si="36"/>
        <v>0</v>
      </c>
      <c r="L48" s="120">
        <f t="shared" si="36"/>
        <v>446.8</v>
      </c>
      <c r="M48" s="204">
        <f t="shared" ref="M48:X48" si="37">SUM(M47)</f>
        <v>385</v>
      </c>
      <c r="N48" s="202">
        <f t="shared" si="37"/>
        <v>0</v>
      </c>
      <c r="O48" s="202">
        <f t="shared" si="37"/>
        <v>0</v>
      </c>
      <c r="P48" s="203">
        <f t="shared" si="37"/>
        <v>385</v>
      </c>
      <c r="Q48" s="204">
        <f t="shared" si="37"/>
        <v>460</v>
      </c>
      <c r="R48" s="202">
        <f t="shared" si="37"/>
        <v>0</v>
      </c>
      <c r="S48" s="202">
        <f t="shared" si="37"/>
        <v>0</v>
      </c>
      <c r="T48" s="203">
        <f t="shared" si="37"/>
        <v>460</v>
      </c>
      <c r="U48" s="204">
        <f t="shared" si="37"/>
        <v>460</v>
      </c>
      <c r="V48" s="202">
        <f t="shared" si="37"/>
        <v>0</v>
      </c>
      <c r="W48" s="202">
        <f t="shared" si="37"/>
        <v>0</v>
      </c>
      <c r="X48" s="203">
        <f t="shared" si="37"/>
        <v>460</v>
      </c>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row>
    <row r="49" spans="1:66" s="74" customFormat="1" ht="49.5" customHeight="1" thickBot="1" x14ac:dyDescent="0.25">
      <c r="A49" s="367">
        <v>2</v>
      </c>
      <c r="B49" s="358">
        <v>1</v>
      </c>
      <c r="C49" s="366">
        <v>8</v>
      </c>
      <c r="D49" s="382" t="s">
        <v>194</v>
      </c>
      <c r="E49" s="377">
        <v>19</v>
      </c>
      <c r="F49" s="241" t="s">
        <v>17</v>
      </c>
      <c r="G49" s="241" t="s">
        <v>135</v>
      </c>
      <c r="H49" s="93" t="s">
        <v>7</v>
      </c>
      <c r="I49" s="46"/>
      <c r="J49" s="242"/>
      <c r="K49" s="242"/>
      <c r="L49" s="243"/>
      <c r="M49" s="46">
        <f>N49+P49</f>
        <v>5</v>
      </c>
      <c r="N49" s="46"/>
      <c r="O49" s="242"/>
      <c r="P49" s="243">
        <v>5</v>
      </c>
      <c r="Q49" s="46">
        <f>R49+T49</f>
        <v>587</v>
      </c>
      <c r="R49" s="242"/>
      <c r="S49" s="242"/>
      <c r="T49" s="243">
        <v>587</v>
      </c>
      <c r="U49" s="46"/>
      <c r="V49" s="247"/>
      <c r="W49" s="247"/>
      <c r="X49" s="248"/>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row>
    <row r="50" spans="1:66" s="74" customFormat="1" ht="45" customHeight="1" thickBot="1" x14ac:dyDescent="0.25">
      <c r="A50" s="367"/>
      <c r="B50" s="358"/>
      <c r="C50" s="365"/>
      <c r="D50" s="382"/>
      <c r="E50" s="377"/>
      <c r="F50" s="362" t="s">
        <v>2</v>
      </c>
      <c r="G50" s="363"/>
      <c r="H50" s="364"/>
      <c r="I50" s="204"/>
      <c r="J50" s="202"/>
      <c r="K50" s="202"/>
      <c r="L50" s="203"/>
      <c r="M50" s="34">
        <f t="shared" ref="M50:T50" si="38">SUM(M49)</f>
        <v>5</v>
      </c>
      <c r="N50" s="202">
        <f t="shared" si="38"/>
        <v>0</v>
      </c>
      <c r="O50" s="202">
        <f t="shared" si="38"/>
        <v>0</v>
      </c>
      <c r="P50" s="203">
        <f t="shared" si="38"/>
        <v>5</v>
      </c>
      <c r="Q50" s="34">
        <f t="shared" si="38"/>
        <v>587</v>
      </c>
      <c r="R50" s="202">
        <f t="shared" si="38"/>
        <v>0</v>
      </c>
      <c r="S50" s="202">
        <f t="shared" si="38"/>
        <v>0</v>
      </c>
      <c r="T50" s="203">
        <f t="shared" si="38"/>
        <v>587</v>
      </c>
      <c r="U50" s="143"/>
      <c r="V50" s="119"/>
      <c r="W50" s="119"/>
      <c r="X50" s="121"/>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row>
    <row r="51" spans="1:66" s="74" customFormat="1" ht="26.25" customHeight="1" x14ac:dyDescent="0.2">
      <c r="A51" s="383">
        <v>2</v>
      </c>
      <c r="B51" s="358">
        <v>1</v>
      </c>
      <c r="C51" s="371">
        <v>9</v>
      </c>
      <c r="D51" s="372" t="s">
        <v>186</v>
      </c>
      <c r="E51" s="508">
        <v>19</v>
      </c>
      <c r="F51" s="450" t="s">
        <v>17</v>
      </c>
      <c r="G51" s="391" t="s">
        <v>184</v>
      </c>
      <c r="H51" s="175" t="s">
        <v>8</v>
      </c>
      <c r="I51" s="316"/>
      <c r="J51" s="317"/>
      <c r="K51" s="317"/>
      <c r="L51" s="318"/>
      <c r="M51" s="319">
        <f>SUM(N51+P51)</f>
        <v>0</v>
      </c>
      <c r="N51" s="317"/>
      <c r="O51" s="317"/>
      <c r="P51" s="318"/>
      <c r="Q51" s="319">
        <f>SUM(R51+T51)</f>
        <v>2.5</v>
      </c>
      <c r="R51" s="317"/>
      <c r="S51" s="317"/>
      <c r="T51" s="313">
        <v>2.5</v>
      </c>
      <c r="U51" s="319">
        <f>SUM(V51+X51)</f>
        <v>71.400000000000006</v>
      </c>
      <c r="V51" s="317"/>
      <c r="W51" s="317"/>
      <c r="X51" s="320">
        <v>71.400000000000006</v>
      </c>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row>
    <row r="52" spans="1:66" s="74" customFormat="1" ht="30.75" customHeight="1" x14ac:dyDescent="0.2">
      <c r="A52" s="383"/>
      <c r="B52" s="358"/>
      <c r="C52" s="366"/>
      <c r="D52" s="349"/>
      <c r="E52" s="437"/>
      <c r="F52" s="385"/>
      <c r="G52" s="439"/>
      <c r="H52" s="176" t="s">
        <v>7</v>
      </c>
      <c r="I52" s="321"/>
      <c r="J52" s="322"/>
      <c r="K52" s="322"/>
      <c r="L52" s="323"/>
      <c r="M52" s="324">
        <f t="shared" ref="M52:M53" si="39">SUM(N52+P52)</f>
        <v>0</v>
      </c>
      <c r="N52" s="322"/>
      <c r="O52" s="322"/>
      <c r="P52" s="323">
        <v>0</v>
      </c>
      <c r="Q52" s="324">
        <f t="shared" ref="Q52:Q57" si="40">SUM(R52+T52)</f>
        <v>17.100000000000001</v>
      </c>
      <c r="R52" s="322"/>
      <c r="S52" s="322"/>
      <c r="T52" s="314">
        <v>17.100000000000001</v>
      </c>
      <c r="U52" s="324">
        <f t="shared" ref="U52:U53" si="41">SUM(V52+X52)</f>
        <v>278.10000000000002</v>
      </c>
      <c r="V52" s="322"/>
      <c r="W52" s="322"/>
      <c r="X52" s="314">
        <v>278.10000000000002</v>
      </c>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row>
    <row r="53" spans="1:66" s="74" customFormat="1" ht="24.75" customHeight="1" thickBot="1" x14ac:dyDescent="0.25">
      <c r="A53" s="383"/>
      <c r="B53" s="358"/>
      <c r="C53" s="366"/>
      <c r="D53" s="349"/>
      <c r="E53" s="437"/>
      <c r="F53" s="510"/>
      <c r="G53" s="392"/>
      <c r="H53" s="177" t="s">
        <v>98</v>
      </c>
      <c r="I53" s="325"/>
      <c r="J53" s="326"/>
      <c r="K53" s="326"/>
      <c r="L53" s="327"/>
      <c r="M53" s="328">
        <f t="shared" si="39"/>
        <v>9.1</v>
      </c>
      <c r="N53" s="329"/>
      <c r="O53" s="329"/>
      <c r="P53" s="330">
        <v>9.1</v>
      </c>
      <c r="Q53" s="324">
        <f t="shared" si="40"/>
        <v>3.4</v>
      </c>
      <c r="R53" s="329"/>
      <c r="S53" s="329"/>
      <c r="T53" s="315">
        <v>3.4</v>
      </c>
      <c r="U53" s="328">
        <f t="shared" si="41"/>
        <v>25</v>
      </c>
      <c r="V53" s="329"/>
      <c r="W53" s="329"/>
      <c r="X53" s="315">
        <v>25</v>
      </c>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row>
    <row r="54" spans="1:66" s="74" customFormat="1" ht="15.75" customHeight="1" thickBot="1" x14ac:dyDescent="0.25">
      <c r="A54" s="384"/>
      <c r="B54" s="384"/>
      <c r="C54" s="408"/>
      <c r="D54" s="502"/>
      <c r="E54" s="509"/>
      <c r="F54" s="359"/>
      <c r="G54" s="360"/>
      <c r="H54" s="361"/>
      <c r="I54" s="143">
        <f t="shared" ref="I54:L54" si="42">SUM(I53)</f>
        <v>0</v>
      </c>
      <c r="J54" s="119">
        <f t="shared" si="42"/>
        <v>0</v>
      </c>
      <c r="K54" s="119">
        <f t="shared" si="42"/>
        <v>0</v>
      </c>
      <c r="L54" s="120">
        <f t="shared" si="42"/>
        <v>0</v>
      </c>
      <c r="M54" s="204">
        <f>N54+P54</f>
        <v>9.1</v>
      </c>
      <c r="N54" s="202">
        <f t="shared" ref="N54:W54" si="43">SUM(N53)</f>
        <v>0</v>
      </c>
      <c r="O54" s="202">
        <f t="shared" si="43"/>
        <v>0</v>
      </c>
      <c r="P54" s="203">
        <f>P51+P52+P53</f>
        <v>9.1</v>
      </c>
      <c r="Q54" s="204">
        <f>SUM(R54+T54)</f>
        <v>23</v>
      </c>
      <c r="R54" s="202">
        <f t="shared" si="43"/>
        <v>0</v>
      </c>
      <c r="S54" s="202">
        <f t="shared" si="43"/>
        <v>0</v>
      </c>
      <c r="T54" s="203">
        <f>SUM(T51:T53)</f>
        <v>23</v>
      </c>
      <c r="U54" s="204">
        <f>SUM(V54+X54)</f>
        <v>374.5</v>
      </c>
      <c r="V54" s="202">
        <f t="shared" si="43"/>
        <v>0</v>
      </c>
      <c r="W54" s="202">
        <f t="shared" si="43"/>
        <v>0</v>
      </c>
      <c r="X54" s="203">
        <f>SUM(X51:X53)</f>
        <v>374.5</v>
      </c>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row>
    <row r="55" spans="1:66" s="74" customFormat="1" ht="12.75" customHeight="1" x14ac:dyDescent="0.2">
      <c r="A55" s="383">
        <v>2</v>
      </c>
      <c r="B55" s="358">
        <v>1</v>
      </c>
      <c r="C55" s="371">
        <v>10</v>
      </c>
      <c r="D55" s="372" t="s">
        <v>182</v>
      </c>
      <c r="E55" s="508">
        <v>19</v>
      </c>
      <c r="F55" s="450" t="s">
        <v>17</v>
      </c>
      <c r="G55" s="391" t="s">
        <v>183</v>
      </c>
      <c r="H55" s="175" t="s">
        <v>8</v>
      </c>
      <c r="I55" s="316"/>
      <c r="J55" s="317"/>
      <c r="K55" s="317"/>
      <c r="L55" s="318"/>
      <c r="M55" s="319"/>
      <c r="N55" s="317"/>
      <c r="O55" s="317"/>
      <c r="P55" s="318"/>
      <c r="Q55" s="319">
        <f>SUM(R55+T55)</f>
        <v>0</v>
      </c>
      <c r="R55" s="317"/>
      <c r="S55" s="317"/>
      <c r="T55" s="313"/>
      <c r="U55" s="319">
        <f>SUM(V55+X55)</f>
        <v>0</v>
      </c>
      <c r="V55" s="317"/>
      <c r="W55" s="317"/>
      <c r="X55" s="320"/>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row>
    <row r="56" spans="1:66" s="74" customFormat="1" ht="12.75" customHeight="1" x14ac:dyDescent="0.2">
      <c r="A56" s="383"/>
      <c r="B56" s="358"/>
      <c r="C56" s="366"/>
      <c r="D56" s="349"/>
      <c r="E56" s="437"/>
      <c r="F56" s="385"/>
      <c r="G56" s="439"/>
      <c r="H56" s="176" t="s">
        <v>7</v>
      </c>
      <c r="I56" s="321"/>
      <c r="J56" s="322"/>
      <c r="K56" s="322"/>
      <c r="L56" s="323"/>
      <c r="M56" s="324"/>
      <c r="N56" s="322"/>
      <c r="O56" s="322"/>
      <c r="P56" s="323"/>
      <c r="Q56" s="324">
        <f t="shared" si="40"/>
        <v>100</v>
      </c>
      <c r="R56" s="322"/>
      <c r="S56" s="322"/>
      <c r="T56" s="314">
        <v>100</v>
      </c>
      <c r="U56" s="324">
        <f t="shared" ref="U56:U57" si="44">SUM(V56+X56)</f>
        <v>200</v>
      </c>
      <c r="V56" s="322"/>
      <c r="W56" s="322"/>
      <c r="X56" s="314">
        <v>200</v>
      </c>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row>
    <row r="57" spans="1:66" s="74" customFormat="1" ht="12.75" customHeight="1" thickBot="1" x14ac:dyDescent="0.25">
      <c r="A57" s="383"/>
      <c r="B57" s="358"/>
      <c r="C57" s="366"/>
      <c r="D57" s="349"/>
      <c r="E57" s="437"/>
      <c r="F57" s="510"/>
      <c r="G57" s="392"/>
      <c r="H57" s="177" t="s">
        <v>98</v>
      </c>
      <c r="I57" s="325"/>
      <c r="J57" s="326"/>
      <c r="K57" s="326"/>
      <c r="L57" s="327"/>
      <c r="M57" s="328"/>
      <c r="N57" s="329"/>
      <c r="O57" s="329"/>
      <c r="P57" s="330"/>
      <c r="Q57" s="324">
        <f t="shared" si="40"/>
        <v>25</v>
      </c>
      <c r="R57" s="329"/>
      <c r="S57" s="329"/>
      <c r="T57" s="315">
        <v>25</v>
      </c>
      <c r="U57" s="324">
        <f t="shared" si="44"/>
        <v>50</v>
      </c>
      <c r="V57" s="329"/>
      <c r="W57" s="329"/>
      <c r="X57" s="315">
        <v>50</v>
      </c>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row>
    <row r="58" spans="1:66" s="74" customFormat="1" ht="12.75" customHeight="1" thickBot="1" x14ac:dyDescent="0.25">
      <c r="A58" s="384"/>
      <c r="B58" s="384"/>
      <c r="C58" s="408"/>
      <c r="D58" s="502"/>
      <c r="E58" s="509"/>
      <c r="F58" s="359"/>
      <c r="G58" s="360"/>
      <c r="H58" s="361"/>
      <c r="I58" s="143">
        <f t="shared" ref="I58:L58" si="45">SUM(I57)</f>
        <v>0</v>
      </c>
      <c r="J58" s="119">
        <f t="shared" si="45"/>
        <v>0</v>
      </c>
      <c r="K58" s="119">
        <f t="shared" si="45"/>
        <v>0</v>
      </c>
      <c r="L58" s="120">
        <f t="shared" si="45"/>
        <v>0</v>
      </c>
      <c r="M58" s="204">
        <f t="shared" ref="M58:W58" si="46">SUM(M57)</f>
        <v>0</v>
      </c>
      <c r="N58" s="202">
        <f t="shared" si="46"/>
        <v>0</v>
      </c>
      <c r="O58" s="202">
        <f t="shared" si="46"/>
        <v>0</v>
      </c>
      <c r="P58" s="203">
        <f t="shared" si="46"/>
        <v>0</v>
      </c>
      <c r="Q58" s="204">
        <f>SUM(R58+T58)</f>
        <v>125</v>
      </c>
      <c r="R58" s="202">
        <f t="shared" si="46"/>
        <v>0</v>
      </c>
      <c r="S58" s="202">
        <f t="shared" si="46"/>
        <v>0</v>
      </c>
      <c r="T58" s="203">
        <f>SUM(T55:T57)</f>
        <v>125</v>
      </c>
      <c r="U58" s="204">
        <f>SUM(V58+X58)</f>
        <v>250</v>
      </c>
      <c r="V58" s="202">
        <f t="shared" si="46"/>
        <v>0</v>
      </c>
      <c r="W58" s="202">
        <f t="shared" si="46"/>
        <v>0</v>
      </c>
      <c r="X58" s="203">
        <f>SUM(X55:X57)</f>
        <v>250</v>
      </c>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row>
    <row r="59" spans="1:66" s="74" customFormat="1" ht="42.75" customHeight="1" thickBot="1" x14ac:dyDescent="0.25">
      <c r="A59" s="367">
        <v>2</v>
      </c>
      <c r="B59" s="358">
        <v>1</v>
      </c>
      <c r="C59" s="366">
        <v>11</v>
      </c>
      <c r="D59" s="382" t="s">
        <v>189</v>
      </c>
      <c r="E59" s="377">
        <v>19</v>
      </c>
      <c r="F59" s="335" t="s">
        <v>17</v>
      </c>
      <c r="G59" s="335" t="s">
        <v>190</v>
      </c>
      <c r="H59" s="93" t="s">
        <v>8</v>
      </c>
      <c r="I59" s="46"/>
      <c r="J59" s="337"/>
      <c r="K59" s="337"/>
      <c r="L59" s="338"/>
      <c r="M59" s="46">
        <f>N59+P59</f>
        <v>0</v>
      </c>
      <c r="N59" s="46"/>
      <c r="O59" s="337"/>
      <c r="P59" s="338"/>
      <c r="Q59" s="46">
        <f>R59+T59</f>
        <v>55</v>
      </c>
      <c r="R59" s="337"/>
      <c r="S59" s="337"/>
      <c r="T59" s="338">
        <v>55</v>
      </c>
      <c r="U59" s="46">
        <f>V59+X59</f>
        <v>0</v>
      </c>
      <c r="V59" s="337"/>
      <c r="W59" s="337"/>
      <c r="X59" s="338"/>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row>
    <row r="60" spans="1:66" s="74" customFormat="1" ht="41.25" customHeight="1" thickBot="1" x14ac:dyDescent="0.25">
      <c r="A60" s="367"/>
      <c r="B60" s="358"/>
      <c r="C60" s="365"/>
      <c r="D60" s="382"/>
      <c r="E60" s="377"/>
      <c r="F60" s="362" t="s">
        <v>2</v>
      </c>
      <c r="G60" s="363"/>
      <c r="H60" s="364"/>
      <c r="I60" s="204"/>
      <c r="J60" s="202"/>
      <c r="K60" s="202"/>
      <c r="L60" s="203"/>
      <c r="M60" s="34">
        <f t="shared" ref="M60:T60" si="47">SUM(M59)</f>
        <v>0</v>
      </c>
      <c r="N60" s="202">
        <f t="shared" si="47"/>
        <v>0</v>
      </c>
      <c r="O60" s="202">
        <f t="shared" si="47"/>
        <v>0</v>
      </c>
      <c r="P60" s="203">
        <f t="shared" si="47"/>
        <v>0</v>
      </c>
      <c r="Q60" s="34">
        <f t="shared" si="47"/>
        <v>55</v>
      </c>
      <c r="R60" s="202">
        <f t="shared" si="47"/>
        <v>0</v>
      </c>
      <c r="S60" s="202">
        <f t="shared" si="47"/>
        <v>0</v>
      </c>
      <c r="T60" s="203">
        <f t="shared" si="47"/>
        <v>55</v>
      </c>
      <c r="U60" s="143"/>
      <c r="V60" s="119"/>
      <c r="W60" s="119"/>
      <c r="X60" s="121"/>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row>
    <row r="61" spans="1:66" s="1" customFormat="1" ht="12" customHeight="1" thickBot="1" x14ac:dyDescent="0.25">
      <c r="A61" s="161">
        <v>2</v>
      </c>
      <c r="B61" s="103">
        <v>1</v>
      </c>
      <c r="C61" s="393" t="s">
        <v>0</v>
      </c>
      <c r="D61" s="394"/>
      <c r="E61" s="394"/>
      <c r="F61" s="395"/>
      <c r="G61" s="395"/>
      <c r="H61" s="396"/>
      <c r="I61" s="39">
        <f>J61+L61</f>
        <v>1100.9000000000001</v>
      </c>
      <c r="J61" s="38">
        <f>SUM(J68,J42,J40,J37,J35,J32,J46,J48,J50)</f>
        <v>612.1</v>
      </c>
      <c r="K61" s="205">
        <f>SUM(K68,K42,K40,K37,K35,K32,K46,K48)</f>
        <v>0</v>
      </c>
      <c r="L61" s="205">
        <f>SUM(L68,L42,L40,L37,L35,L32,L46,L48)</f>
        <v>488.8</v>
      </c>
      <c r="M61" s="39">
        <f t="shared" ref="M61" si="48">N61+P61</f>
        <v>1303.0999999999999</v>
      </c>
      <c r="N61" s="205">
        <f>SUM(N42,N40,N37,N35,N32,N46,N48,N50)</f>
        <v>840.3</v>
      </c>
      <c r="O61" s="205">
        <f>SUM(O68,O42,O40,O37,O35,O32,O46,O48)</f>
        <v>1.4000000000000001</v>
      </c>
      <c r="P61" s="205">
        <f>SUM(P68,P42,P40,P37,P35,P32,P46,P48,P50,P54,P58)</f>
        <v>462.8</v>
      </c>
      <c r="Q61" s="39">
        <f t="shared" ref="Q61" si="49">R61+T61</f>
        <v>2618.6000000000004</v>
      </c>
      <c r="R61" s="205">
        <f>SUM(R42,R40,R37,R35,R32,R46,R48,R50)</f>
        <v>327.8</v>
      </c>
      <c r="S61" s="205">
        <f>SUM(S68,S42,S40,S37,S35,S32,S46,S48)</f>
        <v>6.5</v>
      </c>
      <c r="T61" s="205">
        <f>SUM(T60,T68,T42,T40,T37,T35,T32,T46,T48,T50,T54,T58)</f>
        <v>2290.8000000000002</v>
      </c>
      <c r="U61" s="39">
        <f t="shared" ref="U61" si="50">V61+X61</f>
        <v>1405.7</v>
      </c>
      <c r="V61" s="205">
        <f>SUM(V68,V42,V40,V37,V35,V32,V46,V48,V50)</f>
        <v>321.2</v>
      </c>
      <c r="W61" s="205">
        <f>SUM(W68,W42,W40,W37,W35,W32,W46,W48)</f>
        <v>0</v>
      </c>
      <c r="X61" s="41">
        <f>SUM(X68,X42,X40,X37,X35,X32,X46,X48,X50,X54,X58)</f>
        <v>1084.5</v>
      </c>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row>
    <row r="62" spans="1:66" s="1" customFormat="1" ht="15.95" customHeight="1" thickBot="1" x14ac:dyDescent="0.25">
      <c r="A62" s="84">
        <v>2</v>
      </c>
      <c r="B62" s="101">
        <v>2</v>
      </c>
      <c r="C62" s="374" t="s">
        <v>20</v>
      </c>
      <c r="D62" s="375"/>
      <c r="E62" s="375"/>
      <c r="F62" s="375"/>
      <c r="G62" s="375"/>
      <c r="H62" s="375"/>
      <c r="I62" s="375"/>
      <c r="J62" s="375"/>
      <c r="K62" s="375"/>
      <c r="L62" s="375"/>
      <c r="M62" s="375"/>
      <c r="N62" s="375"/>
      <c r="O62" s="375"/>
      <c r="P62" s="375"/>
      <c r="Q62" s="375"/>
      <c r="R62" s="375"/>
      <c r="S62" s="375"/>
      <c r="T62" s="375"/>
      <c r="U62" s="435"/>
      <c r="V62" s="435"/>
      <c r="W62" s="435"/>
      <c r="X62" s="436"/>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row>
    <row r="63" spans="1:66" s="1" customFormat="1" ht="63" customHeight="1" thickBot="1" x14ac:dyDescent="0.25">
      <c r="A63" s="355">
        <v>2</v>
      </c>
      <c r="B63" s="386">
        <v>2</v>
      </c>
      <c r="C63" s="450">
        <v>1</v>
      </c>
      <c r="D63" s="398" t="s">
        <v>101</v>
      </c>
      <c r="E63" s="451">
        <v>19</v>
      </c>
      <c r="F63" s="94" t="s">
        <v>17</v>
      </c>
      <c r="G63" s="94" t="s">
        <v>38</v>
      </c>
      <c r="H63" s="93" t="s">
        <v>100</v>
      </c>
      <c r="I63" s="46">
        <v>212</v>
      </c>
      <c r="J63" s="135">
        <v>212</v>
      </c>
      <c r="K63" s="78"/>
      <c r="L63" s="79"/>
      <c r="M63" s="46">
        <v>212</v>
      </c>
      <c r="N63" s="78">
        <v>212</v>
      </c>
      <c r="O63" s="78"/>
      <c r="P63" s="79"/>
      <c r="Q63" s="46">
        <v>212</v>
      </c>
      <c r="R63" s="78">
        <v>212</v>
      </c>
      <c r="S63" s="78"/>
      <c r="T63" s="79"/>
      <c r="U63" s="46">
        <v>212</v>
      </c>
      <c r="V63" s="260">
        <v>212</v>
      </c>
      <c r="W63" s="260"/>
      <c r="X63" s="261"/>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row>
    <row r="64" spans="1:66" s="1" customFormat="1" ht="49.5" customHeight="1" thickBot="1" x14ac:dyDescent="0.25">
      <c r="A64" s="356"/>
      <c r="B64" s="387"/>
      <c r="C64" s="385"/>
      <c r="D64" s="350"/>
      <c r="E64" s="379"/>
      <c r="F64" s="352" t="s">
        <v>2</v>
      </c>
      <c r="G64" s="353"/>
      <c r="H64" s="354"/>
      <c r="I64" s="34">
        <f t="shared" ref="I64:J64" si="51">SUM(I63)</f>
        <v>212</v>
      </c>
      <c r="J64" s="35">
        <f t="shared" si="51"/>
        <v>212</v>
      </c>
      <c r="K64" s="35">
        <f t="shared" ref="K64:P64" si="52">SUM(K63)</f>
        <v>0</v>
      </c>
      <c r="L64" s="36">
        <f t="shared" si="52"/>
        <v>0</v>
      </c>
      <c r="M64" s="34">
        <f t="shared" si="52"/>
        <v>212</v>
      </c>
      <c r="N64" s="35">
        <f t="shared" si="52"/>
        <v>212</v>
      </c>
      <c r="O64" s="35">
        <f t="shared" si="52"/>
        <v>0</v>
      </c>
      <c r="P64" s="36">
        <f t="shared" si="52"/>
        <v>0</v>
      </c>
      <c r="Q64" s="34">
        <f t="shared" ref="Q64:T64" si="53">SUM(Q63)</f>
        <v>212</v>
      </c>
      <c r="R64" s="35">
        <f t="shared" si="53"/>
        <v>212</v>
      </c>
      <c r="S64" s="35">
        <f t="shared" si="53"/>
        <v>0</v>
      </c>
      <c r="T64" s="36">
        <f t="shared" si="53"/>
        <v>0</v>
      </c>
      <c r="U64" s="34">
        <f t="shared" ref="U64:X64" si="54">SUM(U63)</f>
        <v>212</v>
      </c>
      <c r="V64" s="202">
        <f t="shared" si="54"/>
        <v>212</v>
      </c>
      <c r="W64" s="202">
        <f t="shared" si="54"/>
        <v>0</v>
      </c>
      <c r="X64" s="203">
        <f t="shared" si="54"/>
        <v>0</v>
      </c>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row>
    <row r="65" spans="1:66" s="1" customFormat="1" ht="12.75" customHeight="1" thickBot="1" x14ac:dyDescent="0.25">
      <c r="A65" s="355">
        <v>2</v>
      </c>
      <c r="B65" s="386">
        <v>2</v>
      </c>
      <c r="C65" s="366">
        <v>2</v>
      </c>
      <c r="D65" s="349" t="s">
        <v>14</v>
      </c>
      <c r="E65" s="378">
        <v>19</v>
      </c>
      <c r="F65" s="94" t="s">
        <v>17</v>
      </c>
      <c r="G65" s="94" t="s">
        <v>39</v>
      </c>
      <c r="H65" s="93" t="s">
        <v>100</v>
      </c>
      <c r="I65" s="134">
        <f>SUM(J65,L65)</f>
        <v>3.5</v>
      </c>
      <c r="J65" s="135">
        <v>3.5</v>
      </c>
      <c r="K65" s="135"/>
      <c r="L65" s="136"/>
      <c r="M65" s="134">
        <f>SUM(N65,P65)</f>
        <v>3.5</v>
      </c>
      <c r="N65" s="135">
        <v>3.5</v>
      </c>
      <c r="O65" s="135"/>
      <c r="P65" s="136"/>
      <c r="Q65" s="134">
        <f>SUM(R65,T65)</f>
        <v>3.5</v>
      </c>
      <c r="R65" s="135">
        <v>3.5</v>
      </c>
      <c r="S65" s="135"/>
      <c r="T65" s="136"/>
      <c r="U65" s="259">
        <f>SUM(V65,X65)</f>
        <v>3.5</v>
      </c>
      <c r="V65" s="260">
        <v>3.5</v>
      </c>
      <c r="W65" s="260"/>
      <c r="X65" s="261"/>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row>
    <row r="66" spans="1:66" s="1" customFormat="1" ht="12.75" customHeight="1" thickBot="1" x14ac:dyDescent="0.25">
      <c r="A66" s="356"/>
      <c r="B66" s="387"/>
      <c r="C66" s="385"/>
      <c r="D66" s="350"/>
      <c r="E66" s="379"/>
      <c r="F66" s="352" t="s">
        <v>2</v>
      </c>
      <c r="G66" s="353"/>
      <c r="H66" s="354"/>
      <c r="I66" s="34">
        <f t="shared" ref="I66:J66" si="55">SUM(I65)</f>
        <v>3.5</v>
      </c>
      <c r="J66" s="35">
        <f t="shared" si="55"/>
        <v>3.5</v>
      </c>
      <c r="K66" s="35">
        <f t="shared" ref="K66:P66" si="56">SUM(K65)</f>
        <v>0</v>
      </c>
      <c r="L66" s="36">
        <f t="shared" si="56"/>
        <v>0</v>
      </c>
      <c r="M66" s="34">
        <f t="shared" si="56"/>
        <v>3.5</v>
      </c>
      <c r="N66" s="35">
        <f t="shared" si="56"/>
        <v>3.5</v>
      </c>
      <c r="O66" s="35">
        <f t="shared" si="56"/>
        <v>0</v>
      </c>
      <c r="P66" s="36">
        <f t="shared" si="56"/>
        <v>0</v>
      </c>
      <c r="Q66" s="34">
        <f t="shared" ref="Q66:T66" si="57">SUM(Q65)</f>
        <v>3.5</v>
      </c>
      <c r="R66" s="35">
        <f t="shared" si="57"/>
        <v>3.5</v>
      </c>
      <c r="S66" s="35">
        <f t="shared" si="57"/>
        <v>0</v>
      </c>
      <c r="T66" s="36">
        <f t="shared" si="57"/>
        <v>0</v>
      </c>
      <c r="U66" s="34">
        <f t="shared" ref="U66:X66" si="58">SUM(U65)</f>
        <v>3.5</v>
      </c>
      <c r="V66" s="202">
        <f t="shared" si="58"/>
        <v>3.5</v>
      </c>
      <c r="W66" s="202">
        <f t="shared" si="58"/>
        <v>0</v>
      </c>
      <c r="X66" s="203">
        <f t="shared" si="58"/>
        <v>0</v>
      </c>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row>
    <row r="67" spans="1:66" s="7" customFormat="1" ht="20.25" customHeight="1" thickBot="1" x14ac:dyDescent="0.25">
      <c r="A67" s="367">
        <v>2</v>
      </c>
      <c r="B67" s="358">
        <v>2</v>
      </c>
      <c r="C67" s="366">
        <v>3</v>
      </c>
      <c r="D67" s="372" t="s">
        <v>82</v>
      </c>
      <c r="E67" s="351">
        <v>19</v>
      </c>
      <c r="F67" s="94" t="s">
        <v>17</v>
      </c>
      <c r="G67" s="94" t="s">
        <v>157</v>
      </c>
      <c r="H67" s="93" t="s">
        <v>100</v>
      </c>
      <c r="I67" s="46">
        <v>3.5</v>
      </c>
      <c r="J67" s="78">
        <v>3.5</v>
      </c>
      <c r="K67" s="78"/>
      <c r="L67" s="79"/>
      <c r="M67" s="46">
        <v>1.6</v>
      </c>
      <c r="N67" s="78">
        <v>1.6</v>
      </c>
      <c r="O67" s="78"/>
      <c r="P67" s="79"/>
      <c r="Q67" s="46">
        <v>1.2</v>
      </c>
      <c r="R67" s="78">
        <v>1.2</v>
      </c>
      <c r="S67" s="78"/>
      <c r="T67" s="79"/>
      <c r="U67" s="46">
        <v>1.2</v>
      </c>
      <c r="V67" s="257">
        <v>1.2</v>
      </c>
      <c r="W67" s="257"/>
      <c r="X67" s="258"/>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row>
    <row r="68" spans="1:66" s="7" customFormat="1" ht="24.75" customHeight="1" thickBot="1" x14ac:dyDescent="0.25">
      <c r="A68" s="367"/>
      <c r="B68" s="358"/>
      <c r="C68" s="365"/>
      <c r="D68" s="372"/>
      <c r="E68" s="351"/>
      <c r="F68" s="362" t="s">
        <v>2</v>
      </c>
      <c r="G68" s="363"/>
      <c r="H68" s="364"/>
      <c r="I68" s="37">
        <f t="shared" ref="I68:T68" si="59">SUM(I67)</f>
        <v>3.5</v>
      </c>
      <c r="J68" s="35">
        <f t="shared" si="59"/>
        <v>3.5</v>
      </c>
      <c r="K68" s="35">
        <f t="shared" si="59"/>
        <v>0</v>
      </c>
      <c r="L68" s="35">
        <f t="shared" si="59"/>
        <v>0</v>
      </c>
      <c r="M68" s="37">
        <f t="shared" si="59"/>
        <v>1.6</v>
      </c>
      <c r="N68" s="35">
        <f t="shared" si="59"/>
        <v>1.6</v>
      </c>
      <c r="O68" s="35">
        <f t="shared" si="59"/>
        <v>0</v>
      </c>
      <c r="P68" s="35">
        <f t="shared" si="59"/>
        <v>0</v>
      </c>
      <c r="Q68" s="37">
        <f t="shared" si="59"/>
        <v>1.2</v>
      </c>
      <c r="R68" s="35">
        <f t="shared" si="59"/>
        <v>1.2</v>
      </c>
      <c r="S68" s="35">
        <f t="shared" si="59"/>
        <v>0</v>
      </c>
      <c r="T68" s="35">
        <f t="shared" si="59"/>
        <v>0</v>
      </c>
      <c r="U68" s="204">
        <f t="shared" ref="U68:X68" si="60">SUM(U67)</f>
        <v>1.2</v>
      </c>
      <c r="V68" s="202">
        <f t="shared" si="60"/>
        <v>1.2</v>
      </c>
      <c r="W68" s="202">
        <f t="shared" si="60"/>
        <v>0</v>
      </c>
      <c r="X68" s="202">
        <f t="shared" si="60"/>
        <v>0</v>
      </c>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row>
    <row r="69" spans="1:66" s="1" customFormat="1" ht="12.75" customHeight="1" thickBot="1" x14ac:dyDescent="0.25">
      <c r="A69" s="95">
        <v>2</v>
      </c>
      <c r="B69" s="96">
        <v>2</v>
      </c>
      <c r="C69" s="402" t="s">
        <v>0</v>
      </c>
      <c r="D69" s="403"/>
      <c r="E69" s="403"/>
      <c r="F69" s="403"/>
      <c r="G69" s="403"/>
      <c r="H69" s="404"/>
      <c r="I69" s="61">
        <f>SUM(J69+L69)</f>
        <v>219</v>
      </c>
      <c r="J69" s="282">
        <f>SUM(J64,J66,J68)</f>
        <v>219</v>
      </c>
      <c r="K69" s="205">
        <f t="shared" ref="K69" si="61">SUM(K64,K66)</f>
        <v>0</v>
      </c>
      <c r="L69" s="40">
        <f>SUM(L64,L66)</f>
        <v>0</v>
      </c>
      <c r="M69" s="61">
        <f t="shared" ref="M69" si="62">SUM(N69+P69)</f>
        <v>217.1</v>
      </c>
      <c r="N69" s="282">
        <f>SUM(N64,N66,N68)</f>
        <v>217.1</v>
      </c>
      <c r="O69" s="205">
        <f t="shared" ref="O69:P69" si="63">SUM(O64,O66)</f>
        <v>0</v>
      </c>
      <c r="P69" s="40">
        <f t="shared" si="63"/>
        <v>0</v>
      </c>
      <c r="Q69" s="61">
        <f t="shared" ref="Q69" si="64">SUM(R69+T69)</f>
        <v>216.7</v>
      </c>
      <c r="R69" s="282">
        <f>SUM(R64,R66,R68)</f>
        <v>216.7</v>
      </c>
      <c r="S69" s="205">
        <f t="shared" ref="S69:T69" si="65">SUM(S64,S66)</f>
        <v>0</v>
      </c>
      <c r="T69" s="40">
        <f t="shared" si="65"/>
        <v>0</v>
      </c>
      <c r="U69" s="61">
        <f t="shared" ref="U69" si="66">SUM(V69+X69)</f>
        <v>216.7</v>
      </c>
      <c r="V69" s="282">
        <f>SUM(V64,V66,V68)</f>
        <v>216.7</v>
      </c>
      <c r="W69" s="205">
        <f t="shared" ref="W69:X69" si="67">SUM(W64,W66)</f>
        <v>0</v>
      </c>
      <c r="X69" s="40">
        <f t="shared" si="67"/>
        <v>0</v>
      </c>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row>
    <row r="70" spans="1:66" s="1" customFormat="1" ht="12.75" customHeight="1" thickBot="1" x14ac:dyDescent="0.25">
      <c r="A70" s="95">
        <v>2</v>
      </c>
      <c r="B70" s="409" t="s">
        <v>1</v>
      </c>
      <c r="C70" s="410"/>
      <c r="D70" s="410"/>
      <c r="E70" s="410"/>
      <c r="F70" s="410"/>
      <c r="G70" s="410"/>
      <c r="H70" s="411"/>
      <c r="I70" s="53">
        <f t="shared" ref="I70:X70" si="68">SUM(I61,I69)</f>
        <v>1319.9</v>
      </c>
      <c r="J70" s="43">
        <f t="shared" si="68"/>
        <v>831.1</v>
      </c>
      <c r="K70" s="43">
        <f t="shared" si="68"/>
        <v>0</v>
      </c>
      <c r="L70" s="44">
        <f t="shared" si="68"/>
        <v>488.8</v>
      </c>
      <c r="M70" s="53">
        <f t="shared" si="68"/>
        <v>1520.1999999999998</v>
      </c>
      <c r="N70" s="43">
        <f t="shared" si="68"/>
        <v>1057.3999999999999</v>
      </c>
      <c r="O70" s="43">
        <f t="shared" si="68"/>
        <v>1.4000000000000001</v>
      </c>
      <c r="P70" s="44">
        <f t="shared" si="68"/>
        <v>462.8</v>
      </c>
      <c r="Q70" s="53">
        <f t="shared" si="68"/>
        <v>2835.3</v>
      </c>
      <c r="R70" s="43">
        <f t="shared" si="68"/>
        <v>544.5</v>
      </c>
      <c r="S70" s="43">
        <f t="shared" si="68"/>
        <v>6.5</v>
      </c>
      <c r="T70" s="44">
        <f t="shared" si="68"/>
        <v>2290.8000000000002</v>
      </c>
      <c r="U70" s="53">
        <f t="shared" si="68"/>
        <v>1622.4</v>
      </c>
      <c r="V70" s="206">
        <f t="shared" si="68"/>
        <v>537.9</v>
      </c>
      <c r="W70" s="206">
        <f t="shared" si="68"/>
        <v>0</v>
      </c>
      <c r="X70" s="44">
        <f t="shared" si="68"/>
        <v>1084.5</v>
      </c>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row>
    <row r="71" spans="1:66" s="1" customFormat="1" ht="12" thickBot="1" x14ac:dyDescent="0.25">
      <c r="A71" s="102">
        <v>3</v>
      </c>
      <c r="B71" s="388" t="s">
        <v>3</v>
      </c>
      <c r="C71" s="389"/>
      <c r="D71" s="389"/>
      <c r="E71" s="389"/>
      <c r="F71" s="389"/>
      <c r="G71" s="389"/>
      <c r="H71" s="389"/>
      <c r="I71" s="389"/>
      <c r="J71" s="389"/>
      <c r="K71" s="389"/>
      <c r="L71" s="389"/>
      <c r="M71" s="389"/>
      <c r="N71" s="389"/>
      <c r="O71" s="389"/>
      <c r="P71" s="389"/>
      <c r="Q71" s="389"/>
      <c r="R71" s="389"/>
      <c r="S71" s="389"/>
      <c r="T71" s="389"/>
      <c r="U71" s="389"/>
      <c r="V71" s="389"/>
      <c r="W71" s="389"/>
      <c r="X71" s="390"/>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row>
    <row r="72" spans="1:66" s="1" customFormat="1" ht="12" thickBot="1" x14ac:dyDescent="0.25">
      <c r="A72" s="90">
        <v>3</v>
      </c>
      <c r="B72" s="103">
        <v>1</v>
      </c>
      <c r="C72" s="503" t="s">
        <v>4</v>
      </c>
      <c r="D72" s="504"/>
      <c r="E72" s="504"/>
      <c r="F72" s="504"/>
      <c r="G72" s="504"/>
      <c r="H72" s="504"/>
      <c r="I72" s="504"/>
      <c r="J72" s="504"/>
      <c r="K72" s="504"/>
      <c r="L72" s="504"/>
      <c r="M72" s="504"/>
      <c r="N72" s="504"/>
      <c r="O72" s="504"/>
      <c r="P72" s="504"/>
      <c r="Q72" s="504"/>
      <c r="R72" s="504"/>
      <c r="S72" s="504"/>
      <c r="T72" s="504"/>
      <c r="U72" s="504"/>
      <c r="V72" s="504"/>
      <c r="W72" s="504"/>
      <c r="X72" s="505"/>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row>
    <row r="73" spans="1:66" s="9" customFormat="1" ht="13.5" customHeight="1" x14ac:dyDescent="0.2">
      <c r="A73" s="355">
        <v>3</v>
      </c>
      <c r="B73" s="386">
        <v>1</v>
      </c>
      <c r="C73" s="385">
        <v>1</v>
      </c>
      <c r="D73" s="350" t="s">
        <v>33</v>
      </c>
      <c r="E73" s="380" t="s">
        <v>23</v>
      </c>
      <c r="F73" s="365" t="s">
        <v>12</v>
      </c>
      <c r="G73" s="365" t="s">
        <v>40</v>
      </c>
      <c r="H73" s="117" t="s">
        <v>8</v>
      </c>
      <c r="I73" s="214">
        <f>J73</f>
        <v>83.5</v>
      </c>
      <c r="J73" s="207">
        <v>83.5</v>
      </c>
      <c r="K73" s="51">
        <v>52</v>
      </c>
      <c r="L73" s="62"/>
      <c r="M73" s="214">
        <f>N73+P73</f>
        <v>100.7</v>
      </c>
      <c r="N73" s="207">
        <v>98.7</v>
      </c>
      <c r="O73" s="207">
        <v>68.900000000000006</v>
      </c>
      <c r="P73" s="210">
        <v>2</v>
      </c>
      <c r="Q73" s="214">
        <f>R73</f>
        <v>87.7</v>
      </c>
      <c r="R73" s="207">
        <v>87.7</v>
      </c>
      <c r="S73" s="207">
        <v>68.3</v>
      </c>
      <c r="T73" s="210"/>
      <c r="U73" s="214">
        <f>V73</f>
        <v>84.9</v>
      </c>
      <c r="V73" s="207">
        <v>84.9</v>
      </c>
      <c r="W73" s="207">
        <v>68.3</v>
      </c>
      <c r="X73" s="210"/>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row>
    <row r="74" spans="1:66" s="1" customFormat="1" ht="13.5" customHeight="1" thickBot="1" x14ac:dyDescent="0.25">
      <c r="A74" s="356"/>
      <c r="B74" s="387"/>
      <c r="C74" s="385"/>
      <c r="D74" s="350"/>
      <c r="E74" s="380"/>
      <c r="F74" s="371"/>
      <c r="G74" s="371"/>
      <c r="H74" s="114" t="s">
        <v>26</v>
      </c>
      <c r="I74" s="115">
        <f>J74</f>
        <v>36</v>
      </c>
      <c r="J74" s="54">
        <v>36</v>
      </c>
      <c r="K74" s="54">
        <v>0.5</v>
      </c>
      <c r="L74" s="55"/>
      <c r="M74" s="217">
        <f>N74+P74</f>
        <v>54</v>
      </c>
      <c r="N74" s="208">
        <v>52.5</v>
      </c>
      <c r="O74" s="208">
        <v>2</v>
      </c>
      <c r="P74" s="209">
        <v>1.5</v>
      </c>
      <c r="Q74" s="217">
        <f>R74</f>
        <v>30</v>
      </c>
      <c r="R74" s="208">
        <v>30</v>
      </c>
      <c r="S74" s="208"/>
      <c r="T74" s="209"/>
      <c r="U74" s="217">
        <f>V74</f>
        <v>30</v>
      </c>
      <c r="V74" s="208">
        <v>30</v>
      </c>
      <c r="W74" s="208"/>
      <c r="X74" s="209"/>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row>
    <row r="75" spans="1:66" s="1" customFormat="1" ht="13.5" customHeight="1" thickBot="1" x14ac:dyDescent="0.25">
      <c r="A75" s="357"/>
      <c r="B75" s="397"/>
      <c r="C75" s="365"/>
      <c r="D75" s="373"/>
      <c r="E75" s="381"/>
      <c r="F75" s="362" t="s">
        <v>2</v>
      </c>
      <c r="G75" s="363"/>
      <c r="H75" s="364"/>
      <c r="I75" s="37">
        <f>SUM(J75,L75)</f>
        <v>119.5</v>
      </c>
      <c r="J75" s="34">
        <f>SUM(J73:J74,)</f>
        <v>119.5</v>
      </c>
      <c r="K75" s="34">
        <f>SUM(K73:K74,)</f>
        <v>52.5</v>
      </c>
      <c r="L75" s="56">
        <f>SUM(L73:L74,)</f>
        <v>0</v>
      </c>
      <c r="M75" s="37">
        <f>SUM(N75,P75)</f>
        <v>154.69999999999999</v>
      </c>
      <c r="N75" s="34">
        <f>SUM(N73:N74,)</f>
        <v>151.19999999999999</v>
      </c>
      <c r="O75" s="34">
        <f>SUM(O73:O74,)</f>
        <v>70.900000000000006</v>
      </c>
      <c r="P75" s="56">
        <f>SUM(P73:P74,)</f>
        <v>3.5</v>
      </c>
      <c r="Q75" s="204">
        <f>SUM(R75,T75)</f>
        <v>117.7</v>
      </c>
      <c r="R75" s="34">
        <f>SUM(R73:R74,)</f>
        <v>117.7</v>
      </c>
      <c r="S75" s="34">
        <f>SUM(S73:S74,)</f>
        <v>68.3</v>
      </c>
      <c r="T75" s="56">
        <f>SUM(T73:T74,)</f>
        <v>0</v>
      </c>
      <c r="U75" s="204">
        <f>SUM(V75,X75)</f>
        <v>114.9</v>
      </c>
      <c r="V75" s="34">
        <f>SUM(V73:V74,)</f>
        <v>114.9</v>
      </c>
      <c r="W75" s="34">
        <f>SUM(W73:W74,)</f>
        <v>68.3</v>
      </c>
      <c r="X75" s="56">
        <f>SUM(X73:X74,)</f>
        <v>0</v>
      </c>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row>
    <row r="76" spans="1:66" s="7" customFormat="1" ht="27.75" customHeight="1" thickBot="1" x14ac:dyDescent="0.25">
      <c r="A76" s="357">
        <v>3</v>
      </c>
      <c r="B76" s="397">
        <v>1</v>
      </c>
      <c r="C76" s="365">
        <v>2</v>
      </c>
      <c r="D76" s="373" t="s">
        <v>88</v>
      </c>
      <c r="E76" s="406" t="s">
        <v>23</v>
      </c>
      <c r="F76" s="105" t="s">
        <v>13</v>
      </c>
      <c r="G76" s="105" t="s">
        <v>152</v>
      </c>
      <c r="H76" s="99" t="s">
        <v>8</v>
      </c>
      <c r="I76" s="67">
        <v>15</v>
      </c>
      <c r="J76" s="67">
        <v>15</v>
      </c>
      <c r="K76" s="58"/>
      <c r="L76" s="59"/>
      <c r="M76" s="67">
        <v>15</v>
      </c>
      <c r="N76" s="67">
        <v>15</v>
      </c>
      <c r="O76" s="58"/>
      <c r="P76" s="59"/>
      <c r="Q76" s="57">
        <f>SUM(R76,T76)</f>
        <v>0</v>
      </c>
      <c r="R76" s="57"/>
      <c r="S76" s="58"/>
      <c r="T76" s="59"/>
      <c r="U76" s="57"/>
      <c r="V76" s="57"/>
      <c r="W76" s="58"/>
      <c r="X76" s="5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row>
    <row r="77" spans="1:66" s="9" customFormat="1" ht="21.75" customHeight="1" thickBot="1" x14ac:dyDescent="0.25">
      <c r="A77" s="367"/>
      <c r="B77" s="358"/>
      <c r="C77" s="371"/>
      <c r="D77" s="372"/>
      <c r="E77" s="407"/>
      <c r="F77" s="352" t="s">
        <v>2</v>
      </c>
      <c r="G77" s="353"/>
      <c r="H77" s="354"/>
      <c r="I77" s="37">
        <f t="shared" ref="I77:L77" si="69">SUM(I76)</f>
        <v>15</v>
      </c>
      <c r="J77" s="35">
        <f t="shared" ref="J77" si="70">SUM(J76)</f>
        <v>15</v>
      </c>
      <c r="K77" s="35">
        <f t="shared" si="69"/>
        <v>0</v>
      </c>
      <c r="L77" s="36">
        <f t="shared" si="69"/>
        <v>0</v>
      </c>
      <c r="M77" s="204">
        <f t="shared" ref="M77:P77" si="71">SUM(M76)</f>
        <v>15</v>
      </c>
      <c r="N77" s="202">
        <f t="shared" si="71"/>
        <v>15</v>
      </c>
      <c r="O77" s="202">
        <f t="shared" si="71"/>
        <v>0</v>
      </c>
      <c r="P77" s="203">
        <f t="shared" si="71"/>
        <v>0</v>
      </c>
      <c r="Q77" s="37"/>
      <c r="R77" s="35"/>
      <c r="S77" s="35">
        <f t="shared" ref="S77:T77" si="72">SUM(S76)</f>
        <v>0</v>
      </c>
      <c r="T77" s="36">
        <f t="shared" si="72"/>
        <v>0</v>
      </c>
      <c r="U77" s="204"/>
      <c r="V77" s="202"/>
      <c r="W77" s="202"/>
      <c r="X77" s="203"/>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row>
    <row r="78" spans="1:66" s="7" customFormat="1" ht="21.75" customHeight="1" thickBot="1" x14ac:dyDescent="0.25">
      <c r="A78" s="357">
        <v>3</v>
      </c>
      <c r="B78" s="397">
        <v>1</v>
      </c>
      <c r="C78" s="365">
        <v>3</v>
      </c>
      <c r="D78" s="373" t="s">
        <v>92</v>
      </c>
      <c r="E78" s="406" t="s">
        <v>93</v>
      </c>
      <c r="F78" s="162" t="s">
        <v>12</v>
      </c>
      <c r="G78" s="162" t="s">
        <v>94</v>
      </c>
      <c r="H78" s="99" t="s">
        <v>8</v>
      </c>
      <c r="I78" s="57">
        <f>SUM(J78,L78)</f>
        <v>25</v>
      </c>
      <c r="J78" s="57">
        <v>25</v>
      </c>
      <c r="K78" s="58"/>
      <c r="L78" s="59"/>
      <c r="M78" s="57">
        <f>SUM(N78,P78)</f>
        <v>25</v>
      </c>
      <c r="N78" s="57">
        <v>25</v>
      </c>
      <c r="O78" s="58"/>
      <c r="P78" s="59"/>
      <c r="Q78" s="57">
        <f>SUM(R78,T78)</f>
        <v>8.3000000000000007</v>
      </c>
      <c r="R78" s="57">
        <v>8.3000000000000007</v>
      </c>
      <c r="S78" s="58"/>
      <c r="T78" s="59"/>
      <c r="U78" s="57"/>
      <c r="V78" s="57"/>
      <c r="W78" s="58"/>
      <c r="X78" s="5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row>
    <row r="79" spans="1:66" s="9" customFormat="1" ht="21.75" customHeight="1" thickBot="1" x14ac:dyDescent="0.25">
      <c r="A79" s="367"/>
      <c r="B79" s="358"/>
      <c r="C79" s="371"/>
      <c r="D79" s="372"/>
      <c r="E79" s="407"/>
      <c r="F79" s="352" t="s">
        <v>2</v>
      </c>
      <c r="G79" s="353"/>
      <c r="H79" s="354"/>
      <c r="I79" s="37">
        <f t="shared" ref="I79:P79" si="73">SUM(I78)</f>
        <v>25</v>
      </c>
      <c r="J79" s="35">
        <f t="shared" si="73"/>
        <v>25</v>
      </c>
      <c r="K79" s="35">
        <f t="shared" si="73"/>
        <v>0</v>
      </c>
      <c r="L79" s="36">
        <f t="shared" si="73"/>
        <v>0</v>
      </c>
      <c r="M79" s="37">
        <f t="shared" si="73"/>
        <v>25</v>
      </c>
      <c r="N79" s="35">
        <f t="shared" si="73"/>
        <v>25</v>
      </c>
      <c r="O79" s="35">
        <f t="shared" si="73"/>
        <v>0</v>
      </c>
      <c r="P79" s="36">
        <f t="shared" si="73"/>
        <v>0</v>
      </c>
      <c r="Q79" s="204">
        <f t="shared" ref="Q79:T79" si="74">SUM(Q78)</f>
        <v>8.3000000000000007</v>
      </c>
      <c r="R79" s="202">
        <f t="shared" si="74"/>
        <v>8.3000000000000007</v>
      </c>
      <c r="S79" s="202">
        <f t="shared" si="74"/>
        <v>0</v>
      </c>
      <c r="T79" s="203">
        <f t="shared" si="74"/>
        <v>0</v>
      </c>
      <c r="U79" s="204"/>
      <c r="V79" s="202"/>
      <c r="W79" s="202"/>
      <c r="X79" s="203"/>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row>
    <row r="80" spans="1:66" s="1" customFormat="1" ht="12" customHeight="1" thickBot="1" x14ac:dyDescent="0.25">
      <c r="A80" s="90">
        <v>3</v>
      </c>
      <c r="B80" s="91">
        <v>1</v>
      </c>
      <c r="C80" s="402" t="s">
        <v>0</v>
      </c>
      <c r="D80" s="403"/>
      <c r="E80" s="403"/>
      <c r="F80" s="403"/>
      <c r="G80" s="403"/>
      <c r="H80" s="404"/>
      <c r="I80" s="61">
        <f>I75+I77</f>
        <v>134.5</v>
      </c>
      <c r="J80" s="60">
        <f>J75+J77+J79</f>
        <v>159.5</v>
      </c>
      <c r="K80" s="60">
        <f t="shared" ref="K80:L80" si="75">K75+K77+K79</f>
        <v>52.5</v>
      </c>
      <c r="L80" s="60">
        <f t="shared" si="75"/>
        <v>0</v>
      </c>
      <c r="M80" s="61">
        <f>M75+M77</f>
        <v>169.7</v>
      </c>
      <c r="N80" s="60">
        <f>N75+N77+N79</f>
        <v>191.2</v>
      </c>
      <c r="O80" s="60">
        <f t="shared" ref="O80:P80" si="76">O75+O77</f>
        <v>70.900000000000006</v>
      </c>
      <c r="P80" s="60">
        <f t="shared" si="76"/>
        <v>3.5</v>
      </c>
      <c r="Q80" s="61">
        <f>R80</f>
        <v>126</v>
      </c>
      <c r="R80" s="60">
        <f>R75+R77+R79</f>
        <v>126</v>
      </c>
      <c r="S80" s="60">
        <f t="shared" ref="S80:T80" si="77">S75+S77</f>
        <v>68.3</v>
      </c>
      <c r="T80" s="60">
        <f t="shared" si="77"/>
        <v>0</v>
      </c>
      <c r="U80" s="61">
        <f>U75+U77</f>
        <v>114.9</v>
      </c>
      <c r="V80" s="60">
        <f>V75+V77+V79</f>
        <v>114.9</v>
      </c>
      <c r="W80" s="60">
        <f>W75+W77+W79</f>
        <v>68.3</v>
      </c>
      <c r="X80" s="60">
        <f t="shared" ref="X80" si="78">X75+X77</f>
        <v>0</v>
      </c>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row>
    <row r="81" spans="1:66" s="1" customFormat="1" ht="12" thickBot="1" x14ac:dyDescent="0.25">
      <c r="A81" s="84">
        <v>3</v>
      </c>
      <c r="B81" s="103">
        <v>2</v>
      </c>
      <c r="C81" s="374" t="s">
        <v>48</v>
      </c>
      <c r="D81" s="375"/>
      <c r="E81" s="375"/>
      <c r="F81" s="375"/>
      <c r="G81" s="375"/>
      <c r="H81" s="375"/>
      <c r="I81" s="375"/>
      <c r="J81" s="375"/>
      <c r="K81" s="375"/>
      <c r="L81" s="375"/>
      <c r="M81" s="375"/>
      <c r="N81" s="375"/>
      <c r="O81" s="375"/>
      <c r="P81" s="375"/>
      <c r="Q81" s="375"/>
      <c r="R81" s="375"/>
      <c r="S81" s="375"/>
      <c r="T81" s="375"/>
      <c r="U81" s="375"/>
      <c r="V81" s="375"/>
      <c r="W81" s="375"/>
      <c r="X81" s="376"/>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row>
    <row r="82" spans="1:66" s="1" customFormat="1" ht="18" customHeight="1" thickBot="1" x14ac:dyDescent="0.25">
      <c r="A82" s="367">
        <v>3</v>
      </c>
      <c r="B82" s="358">
        <v>2</v>
      </c>
      <c r="C82" s="412">
        <v>1</v>
      </c>
      <c r="D82" s="399" t="s">
        <v>21</v>
      </c>
      <c r="E82" s="400" t="s">
        <v>23</v>
      </c>
      <c r="F82" s="106" t="s">
        <v>12</v>
      </c>
      <c r="G82" s="106" t="s">
        <v>41</v>
      </c>
      <c r="H82" s="99" t="s">
        <v>8</v>
      </c>
      <c r="I82" s="30">
        <v>9</v>
      </c>
      <c r="J82" s="31">
        <v>9</v>
      </c>
      <c r="K82" s="31"/>
      <c r="L82" s="32"/>
      <c r="M82" s="30">
        <v>9</v>
      </c>
      <c r="N82" s="31">
        <v>9</v>
      </c>
      <c r="O82" s="31"/>
      <c r="P82" s="32"/>
      <c r="Q82" s="30">
        <v>9</v>
      </c>
      <c r="R82" s="31">
        <v>9</v>
      </c>
      <c r="S82" s="31"/>
      <c r="T82" s="32"/>
      <c r="U82" s="30">
        <v>9</v>
      </c>
      <c r="V82" s="31">
        <v>9</v>
      </c>
      <c r="W82" s="31"/>
      <c r="X82" s="32"/>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row>
    <row r="83" spans="1:66" s="1" customFormat="1" ht="18" customHeight="1" thickBot="1" x14ac:dyDescent="0.25">
      <c r="A83" s="367"/>
      <c r="B83" s="358"/>
      <c r="C83" s="371"/>
      <c r="D83" s="372"/>
      <c r="E83" s="401"/>
      <c r="F83" s="352" t="s">
        <v>2</v>
      </c>
      <c r="G83" s="353"/>
      <c r="H83" s="354"/>
      <c r="I83" s="34">
        <v>9</v>
      </c>
      <c r="J83" s="35">
        <v>9</v>
      </c>
      <c r="K83" s="35">
        <f t="shared" ref="K83:N83" si="79">SUM(K82)</f>
        <v>0</v>
      </c>
      <c r="L83" s="36">
        <f t="shared" si="79"/>
        <v>0</v>
      </c>
      <c r="M83" s="34">
        <f t="shared" si="79"/>
        <v>9</v>
      </c>
      <c r="N83" s="35">
        <f t="shared" si="79"/>
        <v>9</v>
      </c>
      <c r="O83" s="35">
        <f t="shared" ref="O83:T83" si="80">SUM(O82)</f>
        <v>0</v>
      </c>
      <c r="P83" s="36">
        <f t="shared" si="80"/>
        <v>0</v>
      </c>
      <c r="Q83" s="34">
        <v>9</v>
      </c>
      <c r="R83" s="35">
        <v>9</v>
      </c>
      <c r="S83" s="35"/>
      <c r="T83" s="36">
        <f t="shared" si="80"/>
        <v>0</v>
      </c>
      <c r="U83" s="34">
        <v>9</v>
      </c>
      <c r="V83" s="202">
        <v>9</v>
      </c>
      <c r="W83" s="202"/>
      <c r="X83" s="203">
        <f t="shared" ref="X83" si="81">SUM(X82)</f>
        <v>0</v>
      </c>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row>
    <row r="84" spans="1:66" s="3" customFormat="1" ht="18" customHeight="1" thickBot="1" x14ac:dyDescent="0.25">
      <c r="A84" s="367">
        <v>3</v>
      </c>
      <c r="B84" s="358">
        <v>2</v>
      </c>
      <c r="C84" s="371">
        <v>2</v>
      </c>
      <c r="D84" s="372" t="s">
        <v>22</v>
      </c>
      <c r="E84" s="405" t="s">
        <v>23</v>
      </c>
      <c r="F84" s="106" t="s">
        <v>12</v>
      </c>
      <c r="G84" s="106" t="s">
        <v>42</v>
      </c>
      <c r="H84" s="99" t="s">
        <v>8</v>
      </c>
      <c r="I84" s="30">
        <v>7</v>
      </c>
      <c r="J84" s="31">
        <v>7</v>
      </c>
      <c r="K84" s="31"/>
      <c r="L84" s="32"/>
      <c r="M84" s="30">
        <v>7</v>
      </c>
      <c r="N84" s="31">
        <v>7</v>
      </c>
      <c r="O84" s="31"/>
      <c r="P84" s="32"/>
      <c r="Q84" s="30">
        <v>7</v>
      </c>
      <c r="R84" s="31">
        <v>7</v>
      </c>
      <c r="S84" s="31"/>
      <c r="T84" s="32"/>
      <c r="U84" s="30">
        <v>7</v>
      </c>
      <c r="V84" s="31">
        <v>7</v>
      </c>
      <c r="W84" s="31"/>
      <c r="X84" s="32"/>
    </row>
    <row r="85" spans="1:66" s="1" customFormat="1" ht="18" customHeight="1" thickBot="1" x14ac:dyDescent="0.25">
      <c r="A85" s="367"/>
      <c r="B85" s="358"/>
      <c r="C85" s="371"/>
      <c r="D85" s="372"/>
      <c r="E85" s="405"/>
      <c r="F85" s="352" t="s">
        <v>2</v>
      </c>
      <c r="G85" s="353"/>
      <c r="H85" s="354"/>
      <c r="I85" s="34">
        <v>7</v>
      </c>
      <c r="J85" s="35">
        <v>7</v>
      </c>
      <c r="K85" s="35">
        <f t="shared" ref="K85:N85" si="82">SUM(K84)</f>
        <v>0</v>
      </c>
      <c r="L85" s="36">
        <f t="shared" si="82"/>
        <v>0</v>
      </c>
      <c r="M85" s="34">
        <f t="shared" si="82"/>
        <v>7</v>
      </c>
      <c r="N85" s="35">
        <f t="shared" si="82"/>
        <v>7</v>
      </c>
      <c r="O85" s="35">
        <f t="shared" ref="O85:T85" si="83">SUM(O84)</f>
        <v>0</v>
      </c>
      <c r="P85" s="36">
        <f t="shared" si="83"/>
        <v>0</v>
      </c>
      <c r="Q85" s="34">
        <v>7</v>
      </c>
      <c r="R85" s="35">
        <v>7</v>
      </c>
      <c r="S85" s="35"/>
      <c r="T85" s="36">
        <f t="shared" si="83"/>
        <v>0</v>
      </c>
      <c r="U85" s="34">
        <v>7</v>
      </c>
      <c r="V85" s="202">
        <v>7</v>
      </c>
      <c r="W85" s="202"/>
      <c r="X85" s="203">
        <f t="shared" ref="X85" si="84">SUM(X84)</f>
        <v>0</v>
      </c>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row>
    <row r="86" spans="1:66" s="1" customFormat="1" ht="18" customHeight="1" thickBot="1" x14ac:dyDescent="0.25">
      <c r="A86" s="367">
        <v>3</v>
      </c>
      <c r="B86" s="358">
        <v>2</v>
      </c>
      <c r="C86" s="377">
        <v>3</v>
      </c>
      <c r="D86" s="372" t="s">
        <v>5</v>
      </c>
      <c r="E86" s="405" t="s">
        <v>23</v>
      </c>
      <c r="F86" s="105" t="s">
        <v>12</v>
      </c>
      <c r="G86" s="105" t="s">
        <v>43</v>
      </c>
      <c r="H86" s="85" t="s">
        <v>8</v>
      </c>
      <c r="I86" s="30">
        <f>SUM(J86,L86)</f>
        <v>1.2</v>
      </c>
      <c r="J86" s="31">
        <v>1.2</v>
      </c>
      <c r="K86" s="31"/>
      <c r="L86" s="32"/>
      <c r="M86" s="30">
        <f>SUM(N86,P86)</f>
        <v>1.5</v>
      </c>
      <c r="N86" s="31">
        <v>1.5</v>
      </c>
      <c r="O86" s="31"/>
      <c r="P86" s="32"/>
      <c r="Q86" s="30">
        <f t="shared" ref="Q86" si="85">SUM(R86,T86)</f>
        <v>1.5</v>
      </c>
      <c r="R86" s="31">
        <v>1.5</v>
      </c>
      <c r="S86" s="31"/>
      <c r="T86" s="32"/>
      <c r="U86" s="30">
        <f t="shared" ref="U86" si="86">SUM(V86,X86)</f>
        <v>1.5</v>
      </c>
      <c r="V86" s="31">
        <v>1.5</v>
      </c>
      <c r="W86" s="31"/>
      <c r="X86" s="32"/>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row>
    <row r="87" spans="1:66" s="9" customFormat="1" ht="18" customHeight="1" thickBot="1" x14ac:dyDescent="0.25">
      <c r="A87" s="367"/>
      <c r="B87" s="358"/>
      <c r="C87" s="377"/>
      <c r="D87" s="372"/>
      <c r="E87" s="405"/>
      <c r="F87" s="352" t="s">
        <v>2</v>
      </c>
      <c r="G87" s="353"/>
      <c r="H87" s="354"/>
      <c r="I87" s="34">
        <f t="shared" ref="I87:N87" si="87">SUM(I86)</f>
        <v>1.2</v>
      </c>
      <c r="J87" s="35">
        <f t="shared" si="87"/>
        <v>1.2</v>
      </c>
      <c r="K87" s="35">
        <f t="shared" si="87"/>
        <v>0</v>
      </c>
      <c r="L87" s="36">
        <f t="shared" si="87"/>
        <v>0</v>
      </c>
      <c r="M87" s="34">
        <f t="shared" si="87"/>
        <v>1.5</v>
      </c>
      <c r="N87" s="35">
        <f t="shared" si="87"/>
        <v>1.5</v>
      </c>
      <c r="O87" s="35">
        <f t="shared" ref="O87:R87" si="88">SUM(O86)</f>
        <v>0</v>
      </c>
      <c r="P87" s="36">
        <f t="shared" si="88"/>
        <v>0</v>
      </c>
      <c r="Q87" s="34">
        <f t="shared" si="88"/>
        <v>1.5</v>
      </c>
      <c r="R87" s="202">
        <f t="shared" si="88"/>
        <v>1.5</v>
      </c>
      <c r="S87" s="202">
        <f t="shared" ref="S87:X87" si="89">SUM(S86)</f>
        <v>0</v>
      </c>
      <c r="T87" s="203">
        <f t="shared" si="89"/>
        <v>0</v>
      </c>
      <c r="U87" s="34">
        <f t="shared" si="89"/>
        <v>1.5</v>
      </c>
      <c r="V87" s="202">
        <f t="shared" si="89"/>
        <v>1.5</v>
      </c>
      <c r="W87" s="202">
        <f t="shared" si="89"/>
        <v>0</v>
      </c>
      <c r="X87" s="203">
        <f t="shared" si="89"/>
        <v>0</v>
      </c>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row>
    <row r="88" spans="1:66" s="1" customFormat="1" ht="24" customHeight="1" thickBot="1" x14ac:dyDescent="0.25">
      <c r="A88" s="367">
        <v>3</v>
      </c>
      <c r="B88" s="358">
        <v>2</v>
      </c>
      <c r="C88" s="377">
        <v>4</v>
      </c>
      <c r="D88" s="372" t="s">
        <v>49</v>
      </c>
      <c r="E88" s="405" t="s">
        <v>30</v>
      </c>
      <c r="F88" s="225" t="s">
        <v>12</v>
      </c>
      <c r="G88" s="225" t="s">
        <v>131</v>
      </c>
      <c r="H88" s="226" t="s">
        <v>8</v>
      </c>
      <c r="I88" s="30">
        <f>SUM(J88,L88)</f>
        <v>10.8</v>
      </c>
      <c r="J88" s="31">
        <v>10.8</v>
      </c>
      <c r="K88" s="31"/>
      <c r="L88" s="32"/>
      <c r="M88" s="30">
        <f>N88</f>
        <v>34.9</v>
      </c>
      <c r="N88" s="31">
        <v>34.9</v>
      </c>
      <c r="O88" s="31"/>
      <c r="P88" s="32"/>
      <c r="Q88" s="30">
        <f t="shared" ref="Q88" si="90">R88</f>
        <v>34.9</v>
      </c>
      <c r="R88" s="31">
        <v>34.9</v>
      </c>
      <c r="S88" s="31"/>
      <c r="T88" s="32"/>
      <c r="U88" s="30">
        <f t="shared" ref="U88" si="91">V88</f>
        <v>34.9</v>
      </c>
      <c r="V88" s="31">
        <v>34.9</v>
      </c>
      <c r="W88" s="31"/>
      <c r="X88" s="32"/>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row>
    <row r="89" spans="1:66" s="1" customFormat="1" ht="18" customHeight="1" thickBot="1" x14ac:dyDescent="0.25">
      <c r="A89" s="367"/>
      <c r="B89" s="358"/>
      <c r="C89" s="377"/>
      <c r="D89" s="372"/>
      <c r="E89" s="405"/>
      <c r="F89" s="362" t="s">
        <v>2</v>
      </c>
      <c r="G89" s="363"/>
      <c r="H89" s="364"/>
      <c r="I89" s="143">
        <f t="shared" ref="I89:P89" si="92">SUM(I88)</f>
        <v>10.8</v>
      </c>
      <c r="J89" s="119">
        <f t="shared" si="92"/>
        <v>10.8</v>
      </c>
      <c r="K89" s="119">
        <f t="shared" si="92"/>
        <v>0</v>
      </c>
      <c r="L89" s="121">
        <f t="shared" si="92"/>
        <v>0</v>
      </c>
      <c r="M89" s="143">
        <f t="shared" si="92"/>
        <v>34.9</v>
      </c>
      <c r="N89" s="119">
        <f t="shared" si="92"/>
        <v>34.9</v>
      </c>
      <c r="O89" s="119">
        <f t="shared" si="92"/>
        <v>0</v>
      </c>
      <c r="P89" s="121">
        <f t="shared" si="92"/>
        <v>0</v>
      </c>
      <c r="Q89" s="143">
        <f t="shared" ref="Q89:X89" si="93">SUM(Q88)</f>
        <v>34.9</v>
      </c>
      <c r="R89" s="119">
        <f t="shared" si="93"/>
        <v>34.9</v>
      </c>
      <c r="S89" s="119">
        <f t="shared" si="93"/>
        <v>0</v>
      </c>
      <c r="T89" s="121">
        <f t="shared" si="93"/>
        <v>0</v>
      </c>
      <c r="U89" s="143">
        <f t="shared" si="93"/>
        <v>34.9</v>
      </c>
      <c r="V89" s="119">
        <f t="shared" si="93"/>
        <v>34.9</v>
      </c>
      <c r="W89" s="119">
        <f t="shared" si="93"/>
        <v>0</v>
      </c>
      <c r="X89" s="121">
        <f t="shared" si="93"/>
        <v>0</v>
      </c>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row>
    <row r="90" spans="1:66" s="1" customFormat="1" ht="18" customHeight="1" thickBot="1" x14ac:dyDescent="0.25">
      <c r="A90" s="367">
        <v>3</v>
      </c>
      <c r="B90" s="358">
        <v>2</v>
      </c>
      <c r="C90" s="377">
        <v>5</v>
      </c>
      <c r="D90" s="372" t="s">
        <v>130</v>
      </c>
      <c r="E90" s="405" t="s">
        <v>23</v>
      </c>
      <c r="F90" s="197" t="s">
        <v>12</v>
      </c>
      <c r="G90" s="197" t="s">
        <v>129</v>
      </c>
      <c r="H90" s="198" t="s">
        <v>8</v>
      </c>
      <c r="I90" s="30"/>
      <c r="J90" s="31"/>
      <c r="K90" s="31"/>
      <c r="L90" s="32"/>
      <c r="M90" s="30">
        <f>N90</f>
        <v>0</v>
      </c>
      <c r="N90" s="31"/>
      <c r="O90" s="31"/>
      <c r="P90" s="32"/>
      <c r="Q90" s="30">
        <f t="shared" ref="Q90" si="94">R90</f>
        <v>2</v>
      </c>
      <c r="R90" s="31">
        <v>2</v>
      </c>
      <c r="S90" s="31"/>
      <c r="T90" s="32"/>
      <c r="U90" s="30">
        <f t="shared" ref="U90" si="95">V90</f>
        <v>2</v>
      </c>
      <c r="V90" s="31">
        <v>2</v>
      </c>
      <c r="W90" s="31"/>
      <c r="X90" s="32"/>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row>
    <row r="91" spans="1:66" s="1" customFormat="1" ht="21" customHeight="1" thickBot="1" x14ac:dyDescent="0.25">
      <c r="A91" s="367"/>
      <c r="B91" s="358"/>
      <c r="C91" s="377"/>
      <c r="D91" s="372"/>
      <c r="E91" s="405"/>
      <c r="F91" s="362" t="s">
        <v>2</v>
      </c>
      <c r="G91" s="363"/>
      <c r="H91" s="364"/>
      <c r="I91" s="204">
        <f t="shared" ref="I91:N91" si="96">SUM(I90)</f>
        <v>0</v>
      </c>
      <c r="J91" s="202">
        <f t="shared" si="96"/>
        <v>0</v>
      </c>
      <c r="K91" s="202">
        <f t="shared" si="96"/>
        <v>0</v>
      </c>
      <c r="L91" s="203">
        <f t="shared" si="96"/>
        <v>0</v>
      </c>
      <c r="M91" s="204">
        <f>N91</f>
        <v>0</v>
      </c>
      <c r="N91" s="202">
        <f t="shared" si="96"/>
        <v>0</v>
      </c>
      <c r="O91" s="202">
        <f t="shared" ref="O91:P91" si="97">SUM(O90)</f>
        <v>0</v>
      </c>
      <c r="P91" s="203">
        <f t="shared" si="97"/>
        <v>0</v>
      </c>
      <c r="Q91" s="204">
        <f t="shared" ref="Q91" si="98">R91</f>
        <v>2</v>
      </c>
      <c r="R91" s="202">
        <f t="shared" ref="R91:T91" si="99">SUM(R90)</f>
        <v>2</v>
      </c>
      <c r="S91" s="202">
        <f t="shared" si="99"/>
        <v>0</v>
      </c>
      <c r="T91" s="203">
        <f t="shared" si="99"/>
        <v>0</v>
      </c>
      <c r="U91" s="34">
        <f t="shared" ref="U91" si="100">V91</f>
        <v>2</v>
      </c>
      <c r="V91" s="202">
        <f t="shared" ref="V91:X91" si="101">SUM(V90)</f>
        <v>2</v>
      </c>
      <c r="W91" s="202">
        <f t="shared" si="101"/>
        <v>0</v>
      </c>
      <c r="X91" s="203">
        <f t="shared" si="101"/>
        <v>0</v>
      </c>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row>
    <row r="92" spans="1:66" s="1" customFormat="1" ht="19.5" customHeight="1" thickBot="1" x14ac:dyDescent="0.25">
      <c r="A92" s="367">
        <v>3</v>
      </c>
      <c r="B92" s="358">
        <v>2</v>
      </c>
      <c r="C92" s="420">
        <v>6</v>
      </c>
      <c r="D92" s="414" t="s">
        <v>78</v>
      </c>
      <c r="E92" s="512" t="s">
        <v>121</v>
      </c>
      <c r="F92" s="276" t="s">
        <v>12</v>
      </c>
      <c r="G92" s="276" t="s">
        <v>151</v>
      </c>
      <c r="H92" s="199" t="s">
        <v>8</v>
      </c>
      <c r="I92" s="218"/>
      <c r="J92" s="231"/>
      <c r="K92" s="231"/>
      <c r="L92" s="253"/>
      <c r="M92" s="218"/>
      <c r="N92" s="231"/>
      <c r="O92" s="231"/>
      <c r="P92" s="253"/>
      <c r="Q92" s="218">
        <f>R92</f>
        <v>10</v>
      </c>
      <c r="R92" s="231">
        <v>10</v>
      </c>
      <c r="S92" s="231"/>
      <c r="T92" s="253"/>
      <c r="U92" s="218"/>
      <c r="V92" s="231"/>
      <c r="W92" s="231"/>
      <c r="X92" s="25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row>
    <row r="93" spans="1:66" s="1" customFormat="1" ht="15.75" customHeight="1" thickBot="1" x14ac:dyDescent="0.25">
      <c r="A93" s="367"/>
      <c r="B93" s="358"/>
      <c r="C93" s="377"/>
      <c r="D93" s="419"/>
      <c r="E93" s="452"/>
      <c r="F93" s="362" t="s">
        <v>2</v>
      </c>
      <c r="G93" s="363"/>
      <c r="H93" s="364"/>
      <c r="I93" s="144"/>
      <c r="J93" s="122"/>
      <c r="K93" s="122"/>
      <c r="L93" s="125"/>
      <c r="M93" s="144">
        <f>SUM(M92:M92)</f>
        <v>0</v>
      </c>
      <c r="N93" s="122">
        <f>SUM(N92:N92)</f>
        <v>0</v>
      </c>
      <c r="O93" s="122"/>
      <c r="P93" s="125"/>
      <c r="Q93" s="144">
        <f>SUM(R93)</f>
        <v>10</v>
      </c>
      <c r="R93" s="122">
        <f>SUM(R92:R92)</f>
        <v>10</v>
      </c>
      <c r="S93" s="122"/>
      <c r="T93" s="125"/>
      <c r="U93" s="144"/>
      <c r="V93" s="122"/>
      <c r="W93" s="122"/>
      <c r="X93" s="125"/>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row>
    <row r="94" spans="1:66" s="1" customFormat="1" ht="13.5" customHeight="1" x14ac:dyDescent="0.2">
      <c r="A94" s="367">
        <v>3</v>
      </c>
      <c r="B94" s="358">
        <v>2</v>
      </c>
      <c r="C94" s="420">
        <v>7</v>
      </c>
      <c r="D94" s="373" t="s">
        <v>95</v>
      </c>
      <c r="E94" s="452" t="s">
        <v>30</v>
      </c>
      <c r="F94" s="439" t="s">
        <v>12</v>
      </c>
      <c r="G94" s="439" t="s">
        <v>150</v>
      </c>
      <c r="H94" s="200" t="s">
        <v>7</v>
      </c>
      <c r="I94" s="33">
        <f>J94</f>
        <v>57</v>
      </c>
      <c r="J94" s="30">
        <v>57</v>
      </c>
      <c r="K94" s="31"/>
      <c r="L94" s="32"/>
      <c r="M94" s="30"/>
      <c r="N94" s="31"/>
      <c r="O94" s="31"/>
      <c r="P94" s="32"/>
      <c r="Q94" s="30">
        <f>SUM(R94,T94)</f>
        <v>0</v>
      </c>
      <c r="R94" s="31"/>
      <c r="S94" s="31"/>
      <c r="T94" s="32"/>
      <c r="U94" s="30"/>
      <c r="V94" s="31"/>
      <c r="W94" s="31"/>
      <c r="X94" s="32"/>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row>
    <row r="95" spans="1:66" s="1" customFormat="1" ht="15" customHeight="1" x14ac:dyDescent="0.2">
      <c r="A95" s="367"/>
      <c r="B95" s="358"/>
      <c r="C95" s="420"/>
      <c r="D95" s="373"/>
      <c r="E95" s="452"/>
      <c r="F95" s="439"/>
      <c r="G95" s="439"/>
      <c r="H95" s="200" t="s">
        <v>98</v>
      </c>
      <c r="I95" s="214">
        <v>11.4</v>
      </c>
      <c r="J95" s="63">
        <v>11.4</v>
      </c>
      <c r="K95" s="207"/>
      <c r="L95" s="210"/>
      <c r="M95" s="63"/>
      <c r="N95" s="51"/>
      <c r="O95" s="51"/>
      <c r="P95" s="62"/>
      <c r="Q95" s="63"/>
      <c r="R95" s="51"/>
      <c r="S95" s="51"/>
      <c r="T95" s="62"/>
      <c r="U95" s="63"/>
      <c r="V95" s="207"/>
      <c r="W95" s="207"/>
      <c r="X95" s="210"/>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row>
    <row r="96" spans="1:66" s="1" customFormat="1" ht="15.75" customHeight="1" thickBot="1" x14ac:dyDescent="0.25">
      <c r="A96" s="367"/>
      <c r="B96" s="358"/>
      <c r="C96" s="420"/>
      <c r="D96" s="373"/>
      <c r="E96" s="452"/>
      <c r="F96" s="392"/>
      <c r="G96" s="392"/>
      <c r="H96" s="200" t="s">
        <v>8</v>
      </c>
      <c r="I96" s="218">
        <f>J96</f>
        <v>3.4</v>
      </c>
      <c r="J96" s="219">
        <v>3.4</v>
      </c>
      <c r="K96" s="231"/>
      <c r="L96" s="253"/>
      <c r="M96" s="63"/>
      <c r="N96" s="51"/>
      <c r="O96" s="51"/>
      <c r="P96" s="62"/>
      <c r="Q96" s="63">
        <f>SUM(R96,T96)</f>
        <v>0</v>
      </c>
      <c r="R96" s="51"/>
      <c r="S96" s="51"/>
      <c r="T96" s="62"/>
      <c r="U96" s="63"/>
      <c r="V96" s="207"/>
      <c r="W96" s="207"/>
      <c r="X96" s="210"/>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row>
    <row r="97" spans="1:66" s="1" customFormat="1" ht="14.25" customHeight="1" thickBot="1" x14ac:dyDescent="0.25">
      <c r="A97" s="367"/>
      <c r="B97" s="358"/>
      <c r="C97" s="377"/>
      <c r="D97" s="372"/>
      <c r="E97" s="405"/>
      <c r="F97" s="362" t="s">
        <v>2</v>
      </c>
      <c r="G97" s="363"/>
      <c r="H97" s="364"/>
      <c r="I97" s="37">
        <f>J97+L97</f>
        <v>71.800000000000011</v>
      </c>
      <c r="J97" s="35">
        <f>SUM(J94:J96)</f>
        <v>71.800000000000011</v>
      </c>
      <c r="K97" s="35">
        <f>SUM(K94:K96)</f>
        <v>0</v>
      </c>
      <c r="L97" s="35">
        <f>SUM(L94:L96)</f>
        <v>0</v>
      </c>
      <c r="M97" s="37">
        <f>N97+P97</f>
        <v>0</v>
      </c>
      <c r="N97" s="35">
        <f>SUM(N94:N96)</f>
        <v>0</v>
      </c>
      <c r="O97" s="35">
        <f>SUM(O94:O96)</f>
        <v>0</v>
      </c>
      <c r="P97" s="35">
        <f>SUM(P94:P96)</f>
        <v>0</v>
      </c>
      <c r="Q97" s="37">
        <f>R97+T97</f>
        <v>0</v>
      </c>
      <c r="R97" s="35">
        <f>SUM(R94:R96)</f>
        <v>0</v>
      </c>
      <c r="S97" s="35">
        <f>SUM(S94:S96)</f>
        <v>0</v>
      </c>
      <c r="T97" s="36">
        <f>SUM(T94:T96)</f>
        <v>0</v>
      </c>
      <c r="U97" s="204"/>
      <c r="V97" s="202"/>
      <c r="W97" s="202"/>
      <c r="X97" s="20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row>
    <row r="98" spans="1:66" s="1" customFormat="1" ht="28.5" hidden="1" customHeight="1" thickBot="1" x14ac:dyDescent="0.25">
      <c r="A98" s="367">
        <v>3</v>
      </c>
      <c r="B98" s="358">
        <v>2</v>
      </c>
      <c r="C98" s="420">
        <v>7</v>
      </c>
      <c r="D98" s="453" t="s">
        <v>76</v>
      </c>
      <c r="E98" s="405" t="s">
        <v>23</v>
      </c>
      <c r="F98" s="108" t="s">
        <v>12</v>
      </c>
      <c r="G98" s="108" t="s">
        <v>86</v>
      </c>
      <c r="H98" s="107" t="s">
        <v>8</v>
      </c>
      <c r="I98" s="77">
        <f>SUM(J98,L98)</f>
        <v>0</v>
      </c>
      <c r="J98" s="31"/>
      <c r="K98" s="31"/>
      <c r="L98" s="32"/>
      <c r="M98" s="30">
        <f>SUM(N98,P98)</f>
        <v>0</v>
      </c>
      <c r="N98" s="31"/>
      <c r="O98" s="31"/>
      <c r="P98" s="32"/>
      <c r="Q98" s="30">
        <f>SUM(R98,T98)</f>
        <v>0</v>
      </c>
      <c r="R98" s="31"/>
      <c r="S98" s="31"/>
      <c r="T98" s="32"/>
      <c r="U98" s="30"/>
      <c r="V98" s="31"/>
      <c r="W98" s="31"/>
      <c r="X98" s="32"/>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row>
    <row r="99" spans="1:66" s="1" customFormat="1" ht="28.5" hidden="1" customHeight="1" thickBot="1" x14ac:dyDescent="0.25">
      <c r="A99" s="367"/>
      <c r="B99" s="358"/>
      <c r="C99" s="377"/>
      <c r="D99" s="454"/>
      <c r="E99" s="405"/>
      <c r="F99" s="352" t="s">
        <v>2</v>
      </c>
      <c r="G99" s="353"/>
      <c r="H99" s="354"/>
      <c r="I99" s="37">
        <f t="shared" ref="I99:L99" si="102">SUM(I98)</f>
        <v>0</v>
      </c>
      <c r="J99" s="35">
        <f t="shared" si="102"/>
        <v>0</v>
      </c>
      <c r="K99" s="35">
        <f t="shared" si="102"/>
        <v>0</v>
      </c>
      <c r="L99" s="36">
        <f t="shared" si="102"/>
        <v>0</v>
      </c>
      <c r="M99" s="34">
        <f t="shared" ref="M99:T99" si="103">SUM(M98)</f>
        <v>0</v>
      </c>
      <c r="N99" s="35">
        <f t="shared" si="103"/>
        <v>0</v>
      </c>
      <c r="O99" s="35">
        <f t="shared" si="103"/>
        <v>0</v>
      </c>
      <c r="P99" s="36">
        <f t="shared" si="103"/>
        <v>0</v>
      </c>
      <c r="Q99" s="34">
        <f t="shared" si="103"/>
        <v>0</v>
      </c>
      <c r="R99" s="35">
        <f t="shared" si="103"/>
        <v>0</v>
      </c>
      <c r="S99" s="35">
        <f t="shared" si="103"/>
        <v>0</v>
      </c>
      <c r="T99" s="36">
        <f t="shared" si="103"/>
        <v>0</v>
      </c>
      <c r="U99" s="34"/>
      <c r="V99" s="202"/>
      <c r="W99" s="202"/>
      <c r="X99" s="20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row>
    <row r="100" spans="1:66" s="1" customFormat="1" ht="20.25" customHeight="1" thickBot="1" x14ac:dyDescent="0.25">
      <c r="A100" s="367">
        <v>3</v>
      </c>
      <c r="B100" s="358">
        <v>2</v>
      </c>
      <c r="C100" s="420">
        <v>8</v>
      </c>
      <c r="D100" s="373" t="s">
        <v>80</v>
      </c>
      <c r="E100" s="405" t="s">
        <v>30</v>
      </c>
      <c r="F100" s="105" t="s">
        <v>12</v>
      </c>
      <c r="G100" s="105" t="s">
        <v>148</v>
      </c>
      <c r="H100" s="85" t="s">
        <v>8</v>
      </c>
      <c r="I100" s="30">
        <f>SUM(J100,L100)</f>
        <v>9.4</v>
      </c>
      <c r="J100" s="31">
        <v>9.4</v>
      </c>
      <c r="K100" s="31"/>
      <c r="L100" s="32"/>
      <c r="M100" s="30">
        <f>SUM(N100,P100)</f>
        <v>8.5</v>
      </c>
      <c r="N100" s="31">
        <v>8.5</v>
      </c>
      <c r="O100" s="31"/>
      <c r="P100" s="32"/>
      <c r="Q100" s="30"/>
      <c r="R100" s="31"/>
      <c r="S100" s="31"/>
      <c r="T100" s="32"/>
      <c r="U100" s="30"/>
      <c r="V100" s="31"/>
      <c r="W100" s="31"/>
      <c r="X100" s="32"/>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row>
    <row r="101" spans="1:66" s="1" customFormat="1" ht="20.25" customHeight="1" thickBot="1" x14ac:dyDescent="0.25">
      <c r="A101" s="367"/>
      <c r="B101" s="358"/>
      <c r="C101" s="377"/>
      <c r="D101" s="372"/>
      <c r="E101" s="405"/>
      <c r="F101" s="352" t="s">
        <v>2</v>
      </c>
      <c r="G101" s="353"/>
      <c r="H101" s="354"/>
      <c r="I101" s="34">
        <f t="shared" ref="I101:N101" si="104">SUM(I100)</f>
        <v>9.4</v>
      </c>
      <c r="J101" s="35">
        <f t="shared" si="104"/>
        <v>9.4</v>
      </c>
      <c r="K101" s="35">
        <f t="shared" si="104"/>
        <v>0</v>
      </c>
      <c r="L101" s="36">
        <f t="shared" si="104"/>
        <v>0</v>
      </c>
      <c r="M101" s="34">
        <f t="shared" si="104"/>
        <v>8.5</v>
      </c>
      <c r="N101" s="35">
        <f t="shared" si="104"/>
        <v>8.5</v>
      </c>
      <c r="O101" s="35">
        <f t="shared" ref="O101:T101" si="105">SUM(O100)</f>
        <v>0</v>
      </c>
      <c r="P101" s="36">
        <f t="shared" si="105"/>
        <v>0</v>
      </c>
      <c r="Q101" s="34"/>
      <c r="R101" s="35"/>
      <c r="S101" s="35">
        <f t="shared" si="105"/>
        <v>0</v>
      </c>
      <c r="T101" s="36">
        <f t="shared" si="105"/>
        <v>0</v>
      </c>
      <c r="U101" s="34"/>
      <c r="V101" s="202"/>
      <c r="W101" s="202"/>
      <c r="X101" s="20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row>
    <row r="102" spans="1:66" s="1" customFormat="1" ht="18.75" customHeight="1" x14ac:dyDescent="0.2">
      <c r="A102" s="367">
        <v>3</v>
      </c>
      <c r="B102" s="358">
        <v>2</v>
      </c>
      <c r="C102" s="420">
        <v>9</v>
      </c>
      <c r="D102" s="373" t="s">
        <v>79</v>
      </c>
      <c r="E102" s="405" t="s">
        <v>30</v>
      </c>
      <c r="F102" s="391" t="s">
        <v>12</v>
      </c>
      <c r="G102" s="391" t="s">
        <v>147</v>
      </c>
      <c r="H102" s="85" t="s">
        <v>8</v>
      </c>
      <c r="I102" s="30">
        <v>13.8</v>
      </c>
      <c r="J102" s="31">
        <v>13.8</v>
      </c>
      <c r="K102" s="31"/>
      <c r="L102" s="32"/>
      <c r="M102" s="30">
        <f>N102+P102</f>
        <v>4.8</v>
      </c>
      <c r="N102" s="31">
        <v>4.8</v>
      </c>
      <c r="O102" s="31">
        <v>0.2</v>
      </c>
      <c r="P102" s="32"/>
      <c r="Q102" s="30">
        <f>R102+T102</f>
        <v>15.2</v>
      </c>
      <c r="R102" s="31">
        <v>15.2</v>
      </c>
      <c r="S102" s="31">
        <v>0.2</v>
      </c>
      <c r="T102" s="32"/>
      <c r="U102" s="30"/>
      <c r="V102" s="31"/>
      <c r="W102" s="31"/>
      <c r="X102" s="32"/>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row>
    <row r="103" spans="1:66" s="1" customFormat="1" ht="18.75" customHeight="1" x14ac:dyDescent="0.2">
      <c r="A103" s="367"/>
      <c r="B103" s="358"/>
      <c r="C103" s="420"/>
      <c r="D103" s="373"/>
      <c r="E103" s="405"/>
      <c r="F103" s="439"/>
      <c r="G103" s="439"/>
      <c r="H103" s="107" t="s">
        <v>7</v>
      </c>
      <c r="I103" s="63">
        <f>J103</f>
        <v>50.1</v>
      </c>
      <c r="J103" s="51">
        <v>50.1</v>
      </c>
      <c r="K103" s="51"/>
      <c r="L103" s="62"/>
      <c r="M103" s="63">
        <f>N103+P103</f>
        <v>5.9</v>
      </c>
      <c r="N103" s="51">
        <v>5.9</v>
      </c>
      <c r="O103" s="51"/>
      <c r="P103" s="62"/>
      <c r="Q103" s="63">
        <f>R103+T103</f>
        <v>44</v>
      </c>
      <c r="R103" s="51">
        <v>44</v>
      </c>
      <c r="S103" s="51"/>
      <c r="T103" s="62"/>
      <c r="U103" s="63"/>
      <c r="V103" s="207"/>
      <c r="W103" s="207"/>
      <c r="X103" s="210"/>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row>
    <row r="104" spans="1:66" s="1" customFormat="1" ht="18.75" customHeight="1" thickBot="1" x14ac:dyDescent="0.25">
      <c r="A104" s="367"/>
      <c r="B104" s="358"/>
      <c r="C104" s="420"/>
      <c r="D104" s="373"/>
      <c r="E104" s="405"/>
      <c r="F104" s="392"/>
      <c r="G104" s="392"/>
      <c r="H104" s="107" t="s">
        <v>98</v>
      </c>
      <c r="I104" s="63">
        <f>J104</f>
        <v>23.4</v>
      </c>
      <c r="J104" s="51">
        <v>23.4</v>
      </c>
      <c r="K104" s="51"/>
      <c r="L104" s="62"/>
      <c r="M104" s="63">
        <f>N104+P104</f>
        <v>6.9</v>
      </c>
      <c r="N104" s="51">
        <v>6.9</v>
      </c>
      <c r="O104" s="51">
        <v>0.4</v>
      </c>
      <c r="P104" s="62"/>
      <c r="Q104" s="63">
        <f>R104+T104</f>
        <v>16.399999999999999</v>
      </c>
      <c r="R104" s="51">
        <v>16.399999999999999</v>
      </c>
      <c r="S104" s="51">
        <v>0.6</v>
      </c>
      <c r="T104" s="62"/>
      <c r="U104" s="63"/>
      <c r="V104" s="207"/>
      <c r="W104" s="207"/>
      <c r="X104" s="210"/>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row>
    <row r="105" spans="1:66" s="1" customFormat="1" ht="30" customHeight="1" thickBot="1" x14ac:dyDescent="0.25">
      <c r="A105" s="367"/>
      <c r="B105" s="358"/>
      <c r="C105" s="377"/>
      <c r="D105" s="372"/>
      <c r="E105" s="405"/>
      <c r="F105" s="352" t="s">
        <v>2</v>
      </c>
      <c r="G105" s="353"/>
      <c r="H105" s="354"/>
      <c r="I105" s="37">
        <f>L105+J105</f>
        <v>87.300000000000011</v>
      </c>
      <c r="J105" s="35">
        <f>SUM(J102:J104)</f>
        <v>87.300000000000011</v>
      </c>
      <c r="K105" s="35">
        <f>SUM(K102:K104)</f>
        <v>0</v>
      </c>
      <c r="L105" s="35">
        <f>SUM(L102:L104)</f>
        <v>0</v>
      </c>
      <c r="M105" s="37">
        <f>P105+N105</f>
        <v>17.600000000000001</v>
      </c>
      <c r="N105" s="35">
        <f>SUM(N102:N104)</f>
        <v>17.600000000000001</v>
      </c>
      <c r="O105" s="35">
        <f>SUM(O102:O104)</f>
        <v>0.60000000000000009</v>
      </c>
      <c r="P105" s="35">
        <f>SUM(P102:P104)</f>
        <v>0</v>
      </c>
      <c r="Q105" s="37">
        <f>R105+T105</f>
        <v>75.599999999999994</v>
      </c>
      <c r="R105" s="35">
        <f>R102+R103+R104</f>
        <v>75.599999999999994</v>
      </c>
      <c r="S105" s="35">
        <f>S102+S103+S104</f>
        <v>0.8</v>
      </c>
      <c r="T105" s="36">
        <f>T102+T103+T104</f>
        <v>0</v>
      </c>
      <c r="U105" s="204"/>
      <c r="V105" s="202"/>
      <c r="W105" s="202"/>
      <c r="X105" s="20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row>
    <row r="106" spans="1:66" s="1" customFormat="1" ht="12.75" customHeight="1" x14ac:dyDescent="0.2">
      <c r="A106" s="367">
        <v>3</v>
      </c>
      <c r="B106" s="358">
        <v>2</v>
      </c>
      <c r="C106" s="420">
        <v>10</v>
      </c>
      <c r="D106" s="373" t="s">
        <v>96</v>
      </c>
      <c r="E106" s="405" t="s">
        <v>30</v>
      </c>
      <c r="F106" s="391" t="s">
        <v>12</v>
      </c>
      <c r="G106" s="391" t="s">
        <v>146</v>
      </c>
      <c r="H106" s="230" t="s">
        <v>7</v>
      </c>
      <c r="I106" s="33">
        <f>J106</f>
        <v>101.1</v>
      </c>
      <c r="J106" s="30">
        <v>101.1</v>
      </c>
      <c r="K106" s="31">
        <v>2.1</v>
      </c>
      <c r="L106" s="32"/>
      <c r="M106" s="30"/>
      <c r="N106" s="31"/>
      <c r="O106" s="31"/>
      <c r="P106" s="32"/>
      <c r="Q106" s="30">
        <f>SUM(R106,T106)</f>
        <v>0</v>
      </c>
      <c r="R106" s="31"/>
      <c r="S106" s="31"/>
      <c r="T106" s="32"/>
      <c r="U106" s="30"/>
      <c r="V106" s="31"/>
      <c r="W106" s="31"/>
      <c r="X106" s="32"/>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row>
    <row r="107" spans="1:66" s="1" customFormat="1" ht="12.75" customHeight="1" x14ac:dyDescent="0.2">
      <c r="A107" s="367"/>
      <c r="B107" s="358"/>
      <c r="C107" s="420"/>
      <c r="D107" s="373"/>
      <c r="E107" s="405"/>
      <c r="F107" s="439"/>
      <c r="G107" s="439"/>
      <c r="H107" s="200" t="s">
        <v>98</v>
      </c>
      <c r="I107" s="214">
        <v>12.9</v>
      </c>
      <c r="J107" s="63">
        <v>12.9</v>
      </c>
      <c r="K107" s="207">
        <v>0.4</v>
      </c>
      <c r="L107" s="210"/>
      <c r="M107" s="63"/>
      <c r="N107" s="51"/>
      <c r="O107" s="51"/>
      <c r="P107" s="62"/>
      <c r="Q107" s="63"/>
      <c r="R107" s="51"/>
      <c r="S107" s="51"/>
      <c r="T107" s="62"/>
      <c r="U107" s="63"/>
      <c r="V107" s="207"/>
      <c r="W107" s="207"/>
      <c r="X107" s="210"/>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row>
    <row r="108" spans="1:66" s="1" customFormat="1" ht="12.75" customHeight="1" thickBot="1" x14ac:dyDescent="0.25">
      <c r="A108" s="367"/>
      <c r="B108" s="358"/>
      <c r="C108" s="420"/>
      <c r="D108" s="373"/>
      <c r="E108" s="405"/>
      <c r="F108" s="392"/>
      <c r="G108" s="392"/>
      <c r="H108" s="200" t="s">
        <v>8</v>
      </c>
      <c r="I108" s="218">
        <v>24.7</v>
      </c>
      <c r="J108" s="219">
        <v>24.7</v>
      </c>
      <c r="K108" s="231">
        <v>0.2</v>
      </c>
      <c r="L108" s="253"/>
      <c r="M108" s="63">
        <f>P108</f>
        <v>0</v>
      </c>
      <c r="N108" s="51"/>
      <c r="O108" s="51"/>
      <c r="P108" s="62"/>
      <c r="Q108" s="63">
        <f>SUM(R108,T108)</f>
        <v>0</v>
      </c>
      <c r="R108" s="51"/>
      <c r="S108" s="51"/>
      <c r="T108" s="62"/>
      <c r="U108" s="63"/>
      <c r="V108" s="207"/>
      <c r="W108" s="207"/>
      <c r="X108" s="210"/>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row>
    <row r="109" spans="1:66" s="1" customFormat="1" ht="12.75" customHeight="1" thickBot="1" x14ac:dyDescent="0.25">
      <c r="A109" s="367"/>
      <c r="B109" s="358"/>
      <c r="C109" s="377"/>
      <c r="D109" s="372"/>
      <c r="E109" s="405"/>
      <c r="F109" s="352" t="s">
        <v>2</v>
      </c>
      <c r="G109" s="353"/>
      <c r="H109" s="354"/>
      <c r="I109" s="37">
        <f>J109+L109</f>
        <v>138.69999999999999</v>
      </c>
      <c r="J109" s="35">
        <f>SUM(J106:J108)</f>
        <v>138.69999999999999</v>
      </c>
      <c r="K109" s="35">
        <f>SUM(K106:K108)</f>
        <v>2.7</v>
      </c>
      <c r="L109" s="35">
        <f>SUM(L106:L108)</f>
        <v>0</v>
      </c>
      <c r="M109" s="37">
        <f>N109+P109</f>
        <v>0</v>
      </c>
      <c r="N109" s="35">
        <f>SUM(N106:N108)</f>
        <v>0</v>
      </c>
      <c r="O109" s="35">
        <f>SUM(O106:O108)</f>
        <v>0</v>
      </c>
      <c r="P109" s="35">
        <f>SUM(P106:P108)</f>
        <v>0</v>
      </c>
      <c r="Q109" s="37">
        <f>R109+T109</f>
        <v>0</v>
      </c>
      <c r="R109" s="35">
        <f>SUM(R106:R108)</f>
        <v>0</v>
      </c>
      <c r="S109" s="35">
        <f>SUM(S106:S108)</f>
        <v>0</v>
      </c>
      <c r="T109" s="36">
        <f>SUM(T106:T108)</f>
        <v>0</v>
      </c>
      <c r="U109" s="204"/>
      <c r="V109" s="202"/>
      <c r="W109" s="202"/>
      <c r="X109" s="20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row>
    <row r="110" spans="1:66" s="1" customFormat="1" ht="20.25" customHeight="1" thickBot="1" x14ac:dyDescent="0.25">
      <c r="A110" s="367">
        <v>3</v>
      </c>
      <c r="B110" s="358">
        <v>2</v>
      </c>
      <c r="C110" s="434">
        <v>11</v>
      </c>
      <c r="D110" s="373" t="s">
        <v>97</v>
      </c>
      <c r="E110" s="405" t="s">
        <v>30</v>
      </c>
      <c r="F110" s="88" t="s">
        <v>12</v>
      </c>
      <c r="G110" s="88" t="s">
        <v>145</v>
      </c>
      <c r="H110" s="85" t="s">
        <v>8</v>
      </c>
      <c r="I110" s="30">
        <f>J110</f>
        <v>1.4</v>
      </c>
      <c r="J110" s="31">
        <v>1.4</v>
      </c>
      <c r="K110" s="31"/>
      <c r="L110" s="32"/>
      <c r="M110" s="30">
        <f>SUM(N110,P110)</f>
        <v>1.6</v>
      </c>
      <c r="N110" s="31">
        <v>1.6</v>
      </c>
      <c r="O110" s="31"/>
      <c r="P110" s="32"/>
      <c r="Q110" s="30">
        <f>R110+T110</f>
        <v>3.9</v>
      </c>
      <c r="R110" s="31">
        <v>3.9</v>
      </c>
      <c r="S110" s="31"/>
      <c r="T110" s="32"/>
      <c r="U110" s="30"/>
      <c r="V110" s="31"/>
      <c r="W110" s="31"/>
      <c r="X110" s="32"/>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row>
    <row r="111" spans="1:66" s="1" customFormat="1" ht="20.25" customHeight="1" thickBot="1" x14ac:dyDescent="0.25">
      <c r="A111" s="367"/>
      <c r="B111" s="358"/>
      <c r="C111" s="420"/>
      <c r="D111" s="372"/>
      <c r="E111" s="405"/>
      <c r="F111" s="352" t="s">
        <v>2</v>
      </c>
      <c r="G111" s="353"/>
      <c r="H111" s="354"/>
      <c r="I111" s="285">
        <f>SUM(I110)</f>
        <v>1.4</v>
      </c>
      <c r="J111" s="119">
        <f>SUM(J110)</f>
        <v>1.4</v>
      </c>
      <c r="K111" s="119">
        <f>SUM(K110)</f>
        <v>0</v>
      </c>
      <c r="L111" s="121">
        <f>SUM(L110)</f>
        <v>0</v>
      </c>
      <c r="M111" s="285">
        <f t="shared" ref="M111:P111" si="106">SUM(M110)</f>
        <v>1.6</v>
      </c>
      <c r="N111" s="119">
        <f t="shared" si="106"/>
        <v>1.6</v>
      </c>
      <c r="O111" s="119">
        <f t="shared" si="106"/>
        <v>0</v>
      </c>
      <c r="P111" s="121">
        <f t="shared" si="106"/>
        <v>0</v>
      </c>
      <c r="Q111" s="285">
        <f>R111+T111</f>
        <v>3.9</v>
      </c>
      <c r="R111" s="119">
        <f>R110</f>
        <v>3.9</v>
      </c>
      <c r="S111" s="119"/>
      <c r="T111" s="121"/>
      <c r="U111" s="285"/>
      <c r="V111" s="119"/>
      <c r="W111" s="119"/>
      <c r="X111" s="121"/>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row>
    <row r="112" spans="1:66" s="7" customFormat="1" ht="18" customHeight="1" x14ac:dyDescent="0.2">
      <c r="A112" s="367">
        <v>3</v>
      </c>
      <c r="B112" s="358">
        <v>2</v>
      </c>
      <c r="C112" s="366">
        <v>12</v>
      </c>
      <c r="D112" s="373" t="s">
        <v>170</v>
      </c>
      <c r="E112" s="281" t="s">
        <v>30</v>
      </c>
      <c r="F112" s="391" t="s">
        <v>12</v>
      </c>
      <c r="G112" s="391" t="s">
        <v>163</v>
      </c>
      <c r="H112" s="286" t="s">
        <v>8</v>
      </c>
      <c r="I112" s="278"/>
      <c r="J112" s="279"/>
      <c r="K112" s="279"/>
      <c r="L112" s="280"/>
      <c r="M112" s="278">
        <f t="shared" ref="M112:M118" si="107">N112+P112</f>
        <v>0</v>
      </c>
      <c r="N112" s="279">
        <v>0</v>
      </c>
      <c r="O112" s="279"/>
      <c r="P112" s="280"/>
      <c r="Q112" s="278">
        <f>SUM(R112,T112)</f>
        <v>1.5</v>
      </c>
      <c r="R112" s="279">
        <v>1.5</v>
      </c>
      <c r="S112" s="279"/>
      <c r="T112" s="280"/>
      <c r="U112" s="278"/>
      <c r="V112" s="279"/>
      <c r="W112" s="279"/>
      <c r="X112" s="280"/>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row>
    <row r="113" spans="1:66" s="7" customFormat="1" ht="15.75" customHeight="1" thickBot="1" x14ac:dyDescent="0.25">
      <c r="A113" s="367"/>
      <c r="B113" s="358"/>
      <c r="C113" s="385"/>
      <c r="D113" s="373"/>
      <c r="E113" s="281" t="s">
        <v>47</v>
      </c>
      <c r="F113" s="392"/>
      <c r="G113" s="392"/>
      <c r="H113" s="287" t="s">
        <v>8</v>
      </c>
      <c r="I113" s="140"/>
      <c r="J113" s="141"/>
      <c r="K113" s="141"/>
      <c r="L113" s="142"/>
      <c r="M113" s="140">
        <v>1</v>
      </c>
      <c r="N113" s="141">
        <v>1</v>
      </c>
      <c r="O113" s="141"/>
      <c r="P113" s="142"/>
      <c r="Q113" s="140"/>
      <c r="R113" s="141"/>
      <c r="S113" s="141"/>
      <c r="T113" s="142"/>
      <c r="U113" s="140"/>
      <c r="V113" s="141"/>
      <c r="W113" s="141"/>
      <c r="X113" s="142"/>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row>
    <row r="114" spans="1:66" s="9" customFormat="1" ht="18" customHeight="1" thickBot="1" x14ac:dyDescent="0.25">
      <c r="A114" s="367"/>
      <c r="B114" s="358"/>
      <c r="C114" s="365"/>
      <c r="D114" s="372"/>
      <c r="E114" s="284"/>
      <c r="F114" s="352" t="s">
        <v>2</v>
      </c>
      <c r="G114" s="353"/>
      <c r="H114" s="354"/>
      <c r="I114" s="124"/>
      <c r="J114" s="122"/>
      <c r="K114" s="122"/>
      <c r="L114" s="125"/>
      <c r="M114" s="124">
        <f>N114+P114</f>
        <v>1</v>
      </c>
      <c r="N114" s="122">
        <f>SUM(N112:N113)</f>
        <v>1</v>
      </c>
      <c r="O114" s="122"/>
      <c r="P114" s="125"/>
      <c r="Q114" s="124">
        <f t="shared" ref="Q114:T114" si="108">SUM(Q112)</f>
        <v>1.5</v>
      </c>
      <c r="R114" s="122">
        <f t="shared" si="108"/>
        <v>1.5</v>
      </c>
      <c r="S114" s="122">
        <f t="shared" si="108"/>
        <v>0</v>
      </c>
      <c r="T114" s="125">
        <f t="shared" si="108"/>
        <v>0</v>
      </c>
      <c r="U114" s="124"/>
      <c r="V114" s="122"/>
      <c r="W114" s="122"/>
      <c r="X114" s="125"/>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row>
    <row r="115" spans="1:66" s="1" customFormat="1" ht="26.25" customHeight="1" thickBot="1" x14ac:dyDescent="0.25">
      <c r="A115" s="367">
        <v>3</v>
      </c>
      <c r="B115" s="358">
        <v>2</v>
      </c>
      <c r="C115" s="434">
        <v>13</v>
      </c>
      <c r="D115" s="373" t="s">
        <v>161</v>
      </c>
      <c r="E115" s="405" t="s">
        <v>23</v>
      </c>
      <c r="F115" s="277" t="s">
        <v>12</v>
      </c>
      <c r="G115" s="277" t="s">
        <v>164</v>
      </c>
      <c r="H115" s="85" t="s">
        <v>8</v>
      </c>
      <c r="I115" s="30"/>
      <c r="J115" s="31"/>
      <c r="K115" s="31"/>
      <c r="L115" s="32"/>
      <c r="M115" s="30">
        <f t="shared" si="107"/>
        <v>0</v>
      </c>
      <c r="N115" s="31">
        <v>0</v>
      </c>
      <c r="O115" s="31"/>
      <c r="P115" s="32"/>
      <c r="Q115" s="30"/>
      <c r="R115" s="31"/>
      <c r="S115" s="31"/>
      <c r="T115" s="32"/>
      <c r="U115" s="30"/>
      <c r="V115" s="31"/>
      <c r="W115" s="31"/>
      <c r="X115" s="32"/>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row>
    <row r="116" spans="1:66" s="1" customFormat="1" ht="20.25" customHeight="1" thickBot="1" x14ac:dyDescent="0.25">
      <c r="A116" s="367"/>
      <c r="B116" s="358"/>
      <c r="C116" s="420"/>
      <c r="D116" s="372"/>
      <c r="E116" s="405"/>
      <c r="F116" s="352" t="s">
        <v>2</v>
      </c>
      <c r="G116" s="353"/>
      <c r="H116" s="354"/>
      <c r="I116" s="204"/>
      <c r="J116" s="202"/>
      <c r="K116" s="202">
        <f>SUM(K115)</f>
        <v>0</v>
      </c>
      <c r="L116" s="203">
        <f>SUM(L115)</f>
        <v>0</v>
      </c>
      <c r="M116" s="204">
        <f t="shared" si="107"/>
        <v>0</v>
      </c>
      <c r="N116" s="202">
        <f>N115</f>
        <v>0</v>
      </c>
      <c r="O116" s="202">
        <f t="shared" ref="O116:P116" si="109">O115</f>
        <v>0</v>
      </c>
      <c r="P116" s="202">
        <f t="shared" si="109"/>
        <v>0</v>
      </c>
      <c r="Q116" s="204"/>
      <c r="R116" s="202"/>
      <c r="S116" s="202"/>
      <c r="T116" s="203"/>
      <c r="U116" s="204"/>
      <c r="V116" s="202"/>
      <c r="W116" s="202"/>
      <c r="X116" s="20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row>
    <row r="117" spans="1:66" s="7" customFormat="1" ht="27" customHeight="1" thickBot="1" x14ac:dyDescent="0.25">
      <c r="A117" s="367">
        <v>3</v>
      </c>
      <c r="B117" s="358">
        <v>2</v>
      </c>
      <c r="C117" s="366">
        <v>14</v>
      </c>
      <c r="D117" s="373" t="s">
        <v>162</v>
      </c>
      <c r="E117" s="440" t="s">
        <v>23</v>
      </c>
      <c r="F117" s="277" t="s">
        <v>12</v>
      </c>
      <c r="G117" s="277" t="s">
        <v>165</v>
      </c>
      <c r="H117" s="99" t="s">
        <v>8</v>
      </c>
      <c r="I117" s="57"/>
      <c r="J117" s="57"/>
      <c r="K117" s="58"/>
      <c r="L117" s="59"/>
      <c r="M117" s="57">
        <f t="shared" si="107"/>
        <v>5.9</v>
      </c>
      <c r="N117" s="57">
        <v>5.9</v>
      </c>
      <c r="O117" s="58"/>
      <c r="P117" s="59"/>
      <c r="Q117" s="57">
        <f>SUM(R117,T117)</f>
        <v>0</v>
      </c>
      <c r="R117" s="57"/>
      <c r="S117" s="58"/>
      <c r="T117" s="59"/>
      <c r="U117" s="57"/>
      <c r="V117" s="57"/>
      <c r="W117" s="58"/>
      <c r="X117" s="59"/>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row>
    <row r="118" spans="1:66" s="9" customFormat="1" ht="27" customHeight="1" thickBot="1" x14ac:dyDescent="0.25">
      <c r="A118" s="367"/>
      <c r="B118" s="358"/>
      <c r="C118" s="510"/>
      <c r="D118" s="372"/>
      <c r="E118" s="441"/>
      <c r="F118" s="352" t="s">
        <v>2</v>
      </c>
      <c r="G118" s="353"/>
      <c r="H118" s="354"/>
      <c r="I118" s="204"/>
      <c r="J118" s="202"/>
      <c r="K118" s="202"/>
      <c r="L118" s="203"/>
      <c r="M118" s="204">
        <f t="shared" si="107"/>
        <v>5.9</v>
      </c>
      <c r="N118" s="202">
        <f>N117</f>
        <v>5.9</v>
      </c>
      <c r="O118" s="202">
        <f t="shared" ref="O118" si="110">O117</f>
        <v>0</v>
      </c>
      <c r="P118" s="202">
        <f t="shared" ref="P118" si="111">P117</f>
        <v>0</v>
      </c>
      <c r="Q118" s="204">
        <f t="shared" ref="Q118:T118" si="112">SUM(Q117)</f>
        <v>0</v>
      </c>
      <c r="R118" s="202">
        <f t="shared" si="112"/>
        <v>0</v>
      </c>
      <c r="S118" s="202">
        <f t="shared" si="112"/>
        <v>0</v>
      </c>
      <c r="T118" s="203">
        <f t="shared" si="112"/>
        <v>0</v>
      </c>
      <c r="U118" s="204"/>
      <c r="V118" s="202"/>
      <c r="W118" s="202"/>
      <c r="X118" s="203"/>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row>
    <row r="119" spans="1:66" s="1" customFormat="1" ht="12" thickBot="1" x14ac:dyDescent="0.25">
      <c r="A119" s="98">
        <v>3</v>
      </c>
      <c r="B119" s="96">
        <v>2</v>
      </c>
      <c r="C119" s="402" t="s">
        <v>0</v>
      </c>
      <c r="D119" s="403"/>
      <c r="E119" s="403"/>
      <c r="F119" s="403"/>
      <c r="G119" s="403"/>
      <c r="H119" s="404"/>
      <c r="I119" s="39">
        <f>SUM(J119,L119)</f>
        <v>342.20000000000005</v>
      </c>
      <c r="J119" s="38">
        <f>SUM(J83,J85,J87,J91,J97,J99,J144,J101,J105,J93,J109,J111,J89)</f>
        <v>336.6</v>
      </c>
      <c r="K119" s="38">
        <f>SUM(K83,K85,K87,K91,K97,K99,K144,K101,K105,K93,K109,K111)</f>
        <v>2.7</v>
      </c>
      <c r="L119" s="38">
        <f>SUM(L83,L85,L87,L91,L97,L99,L144,L101,L105,L93,L109,L111)</f>
        <v>5.6</v>
      </c>
      <c r="M119" s="39">
        <f>SUM(N119,P119)</f>
        <v>87</v>
      </c>
      <c r="N119" s="38">
        <f>SUM(N83,N85,N87,N91,N97,N99,N144,N101,N105,N93,N109,N111,N89,N114,N116,N118)</f>
        <v>87</v>
      </c>
      <c r="O119" s="38">
        <f>SUM(O83,O85,O87,O91,O97,O99,O144,O101,O105,O93,O109,O111)</f>
        <v>0.60000000000000009</v>
      </c>
      <c r="P119" s="38">
        <f>SUM(P83,P85,P87,P91,P97,P99,P144,P101,P105,P93,P109,P111)</f>
        <v>0</v>
      </c>
      <c r="Q119" s="39">
        <f>SUM(R119,T119)</f>
        <v>145.4</v>
      </c>
      <c r="R119" s="38">
        <f>SUM(R83,R85,R87,R91,R97,R99,R144,R101,R105,R93,R109,R111,R89,R114)</f>
        <v>145.4</v>
      </c>
      <c r="S119" s="38">
        <f>SUM(S83,S85,S87,S91,S97,S99,S144,S101,S105,S93,S109,S111)</f>
        <v>0.8</v>
      </c>
      <c r="T119" s="38">
        <f>SUM(T83,T85,T87,T91,T97,T99,T101,T105,T93,T109,T111)</f>
        <v>0</v>
      </c>
      <c r="U119" s="39">
        <f>V119</f>
        <v>54.4</v>
      </c>
      <c r="V119" s="205">
        <f>SUM(V83,V85,V87,V91,V93,V97,V144,V101,V105,V109,V111,V89)</f>
        <v>54.4</v>
      </c>
      <c r="W119" s="205"/>
      <c r="X119" s="41"/>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row>
    <row r="120" spans="1:66" s="1" customFormat="1" ht="13.5" customHeight="1" thickBot="1" x14ac:dyDescent="0.25">
      <c r="A120" s="90">
        <v>3</v>
      </c>
      <c r="B120" s="109">
        <v>3</v>
      </c>
      <c r="C120" s="374" t="s">
        <v>6</v>
      </c>
      <c r="D120" s="375"/>
      <c r="E120" s="375"/>
      <c r="F120" s="375"/>
      <c r="G120" s="375"/>
      <c r="H120" s="375"/>
      <c r="I120" s="375"/>
      <c r="J120" s="375"/>
      <c r="K120" s="375"/>
      <c r="L120" s="375"/>
      <c r="M120" s="375"/>
      <c r="N120" s="375"/>
      <c r="O120" s="375"/>
      <c r="P120" s="375"/>
      <c r="Q120" s="375"/>
      <c r="R120" s="375"/>
      <c r="S120" s="375"/>
      <c r="T120" s="375"/>
      <c r="U120" s="375"/>
      <c r="V120" s="375"/>
      <c r="W120" s="375"/>
      <c r="X120" s="376"/>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row>
    <row r="121" spans="1:66" s="7" customFormat="1" ht="18" customHeight="1" x14ac:dyDescent="0.2">
      <c r="A121" s="355">
        <v>3</v>
      </c>
      <c r="B121" s="386">
        <v>3</v>
      </c>
      <c r="C121" s="366">
        <v>1</v>
      </c>
      <c r="D121" s="349" t="s">
        <v>102</v>
      </c>
      <c r="E121" s="416" t="s">
        <v>83</v>
      </c>
      <c r="F121" s="391" t="s">
        <v>13</v>
      </c>
      <c r="G121" s="391" t="s">
        <v>144</v>
      </c>
      <c r="H121" s="110" t="s">
        <v>8</v>
      </c>
      <c r="I121" s="63"/>
      <c r="J121" s="63"/>
      <c r="K121" s="51"/>
      <c r="L121" s="75"/>
      <c r="M121" s="63">
        <f>P121</f>
        <v>94.4</v>
      </c>
      <c r="N121" s="63"/>
      <c r="O121" s="51"/>
      <c r="P121" s="75">
        <v>94.4</v>
      </c>
      <c r="Q121" s="63">
        <f>T121</f>
        <v>126.1</v>
      </c>
      <c r="R121" s="63"/>
      <c r="S121" s="51"/>
      <c r="T121" s="75">
        <v>126.1</v>
      </c>
      <c r="U121" s="63"/>
      <c r="V121" s="63"/>
      <c r="W121" s="207"/>
      <c r="X121" s="75"/>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row>
    <row r="122" spans="1:66" s="7" customFormat="1" ht="18" customHeight="1" x14ac:dyDescent="0.2">
      <c r="A122" s="356"/>
      <c r="B122" s="387"/>
      <c r="C122" s="385"/>
      <c r="D122" s="350"/>
      <c r="E122" s="417"/>
      <c r="F122" s="439"/>
      <c r="G122" s="439"/>
      <c r="H122" s="104" t="s">
        <v>98</v>
      </c>
      <c r="I122" s="63"/>
      <c r="J122" s="63"/>
      <c r="K122" s="51"/>
      <c r="L122" s="75"/>
      <c r="M122" s="63">
        <f t="shared" ref="M122:M125" si="113">P122</f>
        <v>0</v>
      </c>
      <c r="N122" s="63"/>
      <c r="O122" s="51"/>
      <c r="P122" s="75">
        <v>0</v>
      </c>
      <c r="Q122" s="63">
        <f t="shared" ref="Q122:Q125" si="114">T122</f>
        <v>0</v>
      </c>
      <c r="R122" s="63"/>
      <c r="S122" s="51"/>
      <c r="T122" s="75"/>
      <c r="U122" s="63"/>
      <c r="V122" s="63"/>
      <c r="W122" s="207"/>
      <c r="X122" s="75"/>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row>
    <row r="123" spans="1:66" s="7" customFormat="1" ht="18" customHeight="1" x14ac:dyDescent="0.2">
      <c r="A123" s="356"/>
      <c r="B123" s="387"/>
      <c r="C123" s="385"/>
      <c r="D123" s="350"/>
      <c r="E123" s="417"/>
      <c r="F123" s="439"/>
      <c r="G123" s="439"/>
      <c r="H123" s="104" t="s">
        <v>133</v>
      </c>
      <c r="I123" s="63"/>
      <c r="J123" s="63"/>
      <c r="K123" s="207"/>
      <c r="L123" s="75"/>
      <c r="M123" s="63">
        <f t="shared" si="113"/>
        <v>23.8</v>
      </c>
      <c r="N123" s="63"/>
      <c r="O123" s="207"/>
      <c r="P123" s="75">
        <v>23.8</v>
      </c>
      <c r="Q123" s="63">
        <f t="shared" si="114"/>
        <v>0</v>
      </c>
      <c r="R123" s="63"/>
      <c r="S123" s="207"/>
      <c r="T123" s="75"/>
      <c r="U123" s="63"/>
      <c r="V123" s="63"/>
      <c r="W123" s="207"/>
      <c r="X123" s="75"/>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row>
    <row r="124" spans="1:66" s="7" customFormat="1" ht="18" customHeight="1" x14ac:dyDescent="0.2">
      <c r="A124" s="356"/>
      <c r="B124" s="387"/>
      <c r="C124" s="385"/>
      <c r="D124" s="350"/>
      <c r="E124" s="417"/>
      <c r="F124" s="439"/>
      <c r="G124" s="439"/>
      <c r="H124" s="104" t="s">
        <v>180</v>
      </c>
      <c r="I124" s="63"/>
      <c r="J124" s="63"/>
      <c r="K124" s="207"/>
      <c r="L124" s="75"/>
      <c r="M124" s="63">
        <f>N124+P124</f>
        <v>0</v>
      </c>
      <c r="N124" s="63"/>
      <c r="O124" s="207"/>
      <c r="P124" s="75">
        <v>0</v>
      </c>
      <c r="Q124" s="63"/>
      <c r="R124" s="63"/>
      <c r="S124" s="207"/>
      <c r="T124" s="75"/>
      <c r="U124" s="63"/>
      <c r="V124" s="63"/>
      <c r="W124" s="207"/>
      <c r="X124" s="75"/>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row>
    <row r="125" spans="1:66" s="7" customFormat="1" ht="18" customHeight="1" thickBot="1" x14ac:dyDescent="0.25">
      <c r="A125" s="356"/>
      <c r="B125" s="387"/>
      <c r="C125" s="385"/>
      <c r="D125" s="350"/>
      <c r="E125" s="418"/>
      <c r="F125" s="392"/>
      <c r="G125" s="392"/>
      <c r="H125" s="100" t="s">
        <v>7</v>
      </c>
      <c r="I125" s="63"/>
      <c r="J125" s="63"/>
      <c r="K125" s="51"/>
      <c r="L125" s="75"/>
      <c r="M125" s="63">
        <f t="shared" si="113"/>
        <v>134.4</v>
      </c>
      <c r="N125" s="63"/>
      <c r="O125" s="51"/>
      <c r="P125" s="75">
        <v>134.4</v>
      </c>
      <c r="Q125" s="63">
        <f t="shared" si="114"/>
        <v>0</v>
      </c>
      <c r="R125" s="63"/>
      <c r="S125" s="51"/>
      <c r="T125" s="75"/>
      <c r="U125" s="63"/>
      <c r="V125" s="63"/>
      <c r="W125" s="207"/>
      <c r="X125" s="75"/>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row>
    <row r="126" spans="1:66" s="9" customFormat="1" ht="18" customHeight="1" thickBot="1" x14ac:dyDescent="0.25">
      <c r="A126" s="357"/>
      <c r="B126" s="397"/>
      <c r="C126" s="365"/>
      <c r="D126" s="373"/>
      <c r="E126" s="111"/>
      <c r="F126" s="352" t="s">
        <v>2</v>
      </c>
      <c r="G126" s="353"/>
      <c r="H126" s="354"/>
      <c r="I126" s="65"/>
      <c r="J126" s="35"/>
      <c r="K126" s="35"/>
      <c r="L126" s="36"/>
      <c r="M126" s="65">
        <f>P126</f>
        <v>252.60000000000002</v>
      </c>
      <c r="N126" s="35">
        <f>SUM(N121:N125)</f>
        <v>0</v>
      </c>
      <c r="O126" s="35">
        <f>SUM(O121:O125)</f>
        <v>0</v>
      </c>
      <c r="P126" s="36">
        <f>SUM(P121:P125)</f>
        <v>252.60000000000002</v>
      </c>
      <c r="Q126" s="65">
        <f>SUM(R126,T126)</f>
        <v>126.1</v>
      </c>
      <c r="R126" s="35">
        <f>SUM(R121:R125)</f>
        <v>0</v>
      </c>
      <c r="S126" s="35">
        <f>SUM(S121:S125)</f>
        <v>0</v>
      </c>
      <c r="T126" s="36">
        <f>SUM(T121:T125)</f>
        <v>126.1</v>
      </c>
      <c r="U126" s="65"/>
      <c r="V126" s="202"/>
      <c r="W126" s="202"/>
      <c r="X126" s="203"/>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row>
    <row r="127" spans="1:66" s="7" customFormat="1" ht="27" customHeight="1" thickBot="1" x14ac:dyDescent="0.25">
      <c r="A127" s="367">
        <v>3</v>
      </c>
      <c r="B127" s="358">
        <v>3</v>
      </c>
      <c r="C127" s="365">
        <v>2</v>
      </c>
      <c r="D127" s="373" t="s">
        <v>70</v>
      </c>
      <c r="E127" s="440" t="s">
        <v>30</v>
      </c>
      <c r="F127" s="105" t="s">
        <v>13</v>
      </c>
      <c r="G127" s="105" t="s">
        <v>143</v>
      </c>
      <c r="H127" s="99" t="s">
        <v>8</v>
      </c>
      <c r="I127" s="57"/>
      <c r="J127" s="57"/>
      <c r="K127" s="58"/>
      <c r="L127" s="59"/>
      <c r="M127" s="57"/>
      <c r="N127" s="57"/>
      <c r="O127" s="58"/>
      <c r="P127" s="59"/>
      <c r="Q127" s="57">
        <f>SUM(R127,T127)</f>
        <v>14.5</v>
      </c>
      <c r="R127" s="57"/>
      <c r="S127" s="58"/>
      <c r="T127" s="59">
        <v>14.5</v>
      </c>
      <c r="U127" s="57"/>
      <c r="V127" s="57"/>
      <c r="W127" s="58"/>
      <c r="X127" s="59"/>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row>
    <row r="128" spans="1:66" s="9" customFormat="1" ht="27" customHeight="1" thickBot="1" x14ac:dyDescent="0.25">
      <c r="A128" s="367"/>
      <c r="B128" s="358"/>
      <c r="C128" s="371"/>
      <c r="D128" s="372"/>
      <c r="E128" s="441"/>
      <c r="F128" s="352" t="s">
        <v>2</v>
      </c>
      <c r="G128" s="353"/>
      <c r="H128" s="354"/>
      <c r="I128" s="37"/>
      <c r="J128" s="35"/>
      <c r="K128" s="35"/>
      <c r="L128" s="36"/>
      <c r="M128" s="37"/>
      <c r="N128" s="35"/>
      <c r="O128" s="35"/>
      <c r="P128" s="36"/>
      <c r="Q128" s="204">
        <f t="shared" ref="Q128:T128" si="115">SUM(Q127)</f>
        <v>14.5</v>
      </c>
      <c r="R128" s="202">
        <f t="shared" si="115"/>
        <v>0</v>
      </c>
      <c r="S128" s="202">
        <f t="shared" si="115"/>
        <v>0</v>
      </c>
      <c r="T128" s="203">
        <f t="shared" si="115"/>
        <v>14.5</v>
      </c>
      <c r="U128" s="204"/>
      <c r="V128" s="202"/>
      <c r="W128" s="202"/>
      <c r="X128" s="203"/>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row>
    <row r="129" spans="1:66" s="7" customFormat="1" ht="27.75" customHeight="1" x14ac:dyDescent="0.2">
      <c r="A129" s="367">
        <v>3</v>
      </c>
      <c r="B129" s="358">
        <v>3</v>
      </c>
      <c r="C129" s="371">
        <v>3</v>
      </c>
      <c r="D129" s="372" t="s">
        <v>103</v>
      </c>
      <c r="E129" s="506" t="s">
        <v>30</v>
      </c>
      <c r="F129" s="391" t="s">
        <v>13</v>
      </c>
      <c r="G129" s="391" t="s">
        <v>142</v>
      </c>
      <c r="H129" s="99" t="s">
        <v>8</v>
      </c>
      <c r="I129" s="30">
        <v>0</v>
      </c>
      <c r="J129" s="30"/>
      <c r="K129" s="31"/>
      <c r="L129" s="64">
        <v>0</v>
      </c>
      <c r="M129" s="30">
        <f>N129+P129</f>
        <v>0</v>
      </c>
      <c r="N129" s="30"/>
      <c r="O129" s="31"/>
      <c r="P129" s="64"/>
      <c r="Q129" s="30">
        <f>SUM(R129,T129)</f>
        <v>10.4</v>
      </c>
      <c r="R129" s="30"/>
      <c r="S129" s="31"/>
      <c r="T129" s="64">
        <v>10.4</v>
      </c>
      <c r="U129" s="30"/>
      <c r="V129" s="30"/>
      <c r="W129" s="31"/>
      <c r="X129" s="64"/>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row>
    <row r="130" spans="1:66" s="7" customFormat="1" ht="27.75" customHeight="1" x14ac:dyDescent="0.2">
      <c r="A130" s="367"/>
      <c r="B130" s="358"/>
      <c r="C130" s="371"/>
      <c r="D130" s="372"/>
      <c r="E130" s="507"/>
      <c r="F130" s="439"/>
      <c r="G130" s="439"/>
      <c r="H130" s="104" t="s">
        <v>98</v>
      </c>
      <c r="I130" s="63">
        <v>0</v>
      </c>
      <c r="J130" s="63"/>
      <c r="K130" s="51"/>
      <c r="L130" s="75">
        <v>0</v>
      </c>
      <c r="M130" s="63">
        <f>N130+P130</f>
        <v>0</v>
      </c>
      <c r="N130" s="63"/>
      <c r="O130" s="51"/>
      <c r="P130" s="75"/>
      <c r="Q130" s="63">
        <f>R130+T130</f>
        <v>31.2</v>
      </c>
      <c r="R130" s="63"/>
      <c r="S130" s="51"/>
      <c r="T130" s="75">
        <v>31.2</v>
      </c>
      <c r="U130" s="63"/>
      <c r="V130" s="63"/>
      <c r="W130" s="207"/>
      <c r="X130" s="75"/>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row>
    <row r="131" spans="1:66" s="7" customFormat="1" ht="27.75" customHeight="1" thickBot="1" x14ac:dyDescent="0.25">
      <c r="A131" s="367"/>
      <c r="B131" s="358"/>
      <c r="C131" s="371"/>
      <c r="D131" s="372"/>
      <c r="E131" s="507"/>
      <c r="F131" s="392"/>
      <c r="G131" s="392"/>
      <c r="H131" s="100" t="s">
        <v>7</v>
      </c>
      <c r="I131" s="63">
        <v>0</v>
      </c>
      <c r="J131" s="63"/>
      <c r="K131" s="51"/>
      <c r="L131" s="75">
        <v>0</v>
      </c>
      <c r="M131" s="63">
        <f>N131+P131</f>
        <v>0</v>
      </c>
      <c r="N131" s="63"/>
      <c r="O131" s="51"/>
      <c r="P131" s="75"/>
      <c r="Q131" s="63">
        <f>SUM(R131,T131)</f>
        <v>236.1</v>
      </c>
      <c r="R131" s="63"/>
      <c r="S131" s="51"/>
      <c r="T131" s="75">
        <v>236.1</v>
      </c>
      <c r="U131" s="63"/>
      <c r="V131" s="63"/>
      <c r="W131" s="207"/>
      <c r="X131" s="75"/>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row>
    <row r="132" spans="1:66" s="9" customFormat="1" ht="27.75" customHeight="1" thickBot="1" x14ac:dyDescent="0.25">
      <c r="A132" s="367"/>
      <c r="B132" s="358"/>
      <c r="C132" s="371"/>
      <c r="D132" s="372"/>
      <c r="E132" s="440"/>
      <c r="F132" s="352" t="s">
        <v>2</v>
      </c>
      <c r="G132" s="353"/>
      <c r="H132" s="354"/>
      <c r="I132" s="65">
        <f>SUM(J132,L132)</f>
        <v>0</v>
      </c>
      <c r="J132" s="35">
        <f>SUM(J129:J131)</f>
        <v>0</v>
      </c>
      <c r="K132" s="35">
        <f>SUM(K129:K131)</f>
        <v>0</v>
      </c>
      <c r="L132" s="36">
        <f>SUM(L129:L131)</f>
        <v>0</v>
      </c>
      <c r="M132" s="65">
        <f>SUM(N132,P132)</f>
        <v>0</v>
      </c>
      <c r="N132" s="35">
        <f>SUM(N129:N131)</f>
        <v>0</v>
      </c>
      <c r="O132" s="35">
        <f>SUM(O129:O131)</f>
        <v>0</v>
      </c>
      <c r="P132" s="36">
        <f>SUM(P129:P131)</f>
        <v>0</v>
      </c>
      <c r="Q132" s="65">
        <f>SUM(R132,T132)</f>
        <v>277.7</v>
      </c>
      <c r="R132" s="35">
        <f>SUM(R129:R131)</f>
        <v>0</v>
      </c>
      <c r="S132" s="35">
        <f>SUM(S129:S131)</f>
        <v>0</v>
      </c>
      <c r="T132" s="36">
        <f>SUM(T129:T131)</f>
        <v>277.7</v>
      </c>
      <c r="U132" s="65"/>
      <c r="V132" s="202"/>
      <c r="W132" s="202"/>
      <c r="X132" s="203"/>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row>
    <row r="133" spans="1:66" s="7" customFormat="1" ht="20.25" customHeight="1" x14ac:dyDescent="0.2">
      <c r="A133" s="367">
        <v>3</v>
      </c>
      <c r="B133" s="358">
        <v>3</v>
      </c>
      <c r="C133" s="371">
        <v>4</v>
      </c>
      <c r="D133" s="372" t="s">
        <v>185</v>
      </c>
      <c r="E133" s="496" t="s">
        <v>23</v>
      </c>
      <c r="F133" s="391" t="s">
        <v>13</v>
      </c>
      <c r="G133" s="391" t="s">
        <v>141</v>
      </c>
      <c r="H133" s="99" t="s">
        <v>8</v>
      </c>
      <c r="I133" s="33">
        <f>L133</f>
        <v>1.4</v>
      </c>
      <c r="J133" s="31"/>
      <c r="K133" s="31"/>
      <c r="L133" s="32">
        <v>1.4</v>
      </c>
      <c r="M133" s="33">
        <v>7.3</v>
      </c>
      <c r="N133" s="31"/>
      <c r="O133" s="31"/>
      <c r="P133" s="32">
        <v>7.3</v>
      </c>
      <c r="Q133" s="33">
        <f>SUM(R133,T133)</f>
        <v>138.5</v>
      </c>
      <c r="R133" s="31"/>
      <c r="S133" s="31"/>
      <c r="T133" s="32">
        <v>138.5</v>
      </c>
      <c r="U133" s="33">
        <f>V133+X133</f>
        <v>44</v>
      </c>
      <c r="V133" s="31"/>
      <c r="W133" s="31"/>
      <c r="X133" s="32">
        <v>44</v>
      </c>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row>
    <row r="134" spans="1:66" s="7" customFormat="1" ht="18.75" customHeight="1" thickBot="1" x14ac:dyDescent="0.25">
      <c r="A134" s="367"/>
      <c r="B134" s="358"/>
      <c r="C134" s="371"/>
      <c r="D134" s="372"/>
      <c r="E134" s="497"/>
      <c r="F134" s="392"/>
      <c r="G134" s="392"/>
      <c r="H134" s="100" t="s">
        <v>7</v>
      </c>
      <c r="I134" s="63">
        <f>SUM(J134,L134)</f>
        <v>0</v>
      </c>
      <c r="J134" s="63"/>
      <c r="K134" s="51"/>
      <c r="L134" s="75"/>
      <c r="M134" s="63"/>
      <c r="N134" s="63"/>
      <c r="O134" s="51"/>
      <c r="P134" s="75"/>
      <c r="Q134" s="63">
        <f>SUM(R134,T134)</f>
        <v>218.4</v>
      </c>
      <c r="R134" s="63"/>
      <c r="S134" s="51"/>
      <c r="T134" s="75">
        <v>218.4</v>
      </c>
      <c r="U134" s="63">
        <f>V134+X134</f>
        <v>248.7</v>
      </c>
      <c r="V134" s="63"/>
      <c r="W134" s="207"/>
      <c r="X134" s="75">
        <v>248.7</v>
      </c>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row>
    <row r="135" spans="1:66" s="9" customFormat="1" ht="19.5" customHeight="1" thickBot="1" x14ac:dyDescent="0.25">
      <c r="A135" s="367"/>
      <c r="B135" s="358"/>
      <c r="C135" s="371"/>
      <c r="D135" s="372"/>
      <c r="E135" s="111"/>
      <c r="F135" s="362" t="s">
        <v>2</v>
      </c>
      <c r="G135" s="363"/>
      <c r="H135" s="364"/>
      <c r="I135" s="65">
        <f>SUM(J135,L135)</f>
        <v>1.4</v>
      </c>
      <c r="J135" s="202">
        <f>SUM(J133:J134)</f>
        <v>0</v>
      </c>
      <c r="K135" s="202">
        <f>SUM(K133:K134)</f>
        <v>0</v>
      </c>
      <c r="L135" s="203">
        <f>SUM(L133:L134)</f>
        <v>1.4</v>
      </c>
      <c r="M135" s="265">
        <f>SUM(N135,P135)</f>
        <v>7.3</v>
      </c>
      <c r="N135" s="119">
        <f>SUM(N133:N134)</f>
        <v>0</v>
      </c>
      <c r="O135" s="119">
        <f>SUM(O133:O134)</f>
        <v>0</v>
      </c>
      <c r="P135" s="121">
        <f>SUM(P133:P134)</f>
        <v>7.3</v>
      </c>
      <c r="Q135" s="65">
        <f>SUM(R135,T135)</f>
        <v>356.9</v>
      </c>
      <c r="R135" s="202">
        <f>SUM(R133:R134)</f>
        <v>0</v>
      </c>
      <c r="S135" s="202">
        <f>SUM(S133:S134)</f>
        <v>0</v>
      </c>
      <c r="T135" s="203">
        <f>SUM(T133:T134)</f>
        <v>356.9</v>
      </c>
      <c r="U135" s="65">
        <f>V135+X135</f>
        <v>292.7</v>
      </c>
      <c r="V135" s="202">
        <f>V133+V134</f>
        <v>0</v>
      </c>
      <c r="W135" s="202"/>
      <c r="X135" s="203">
        <f>X133+X134</f>
        <v>292.7</v>
      </c>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row>
    <row r="136" spans="1:66" s="7" customFormat="1" ht="16.5" customHeight="1" x14ac:dyDescent="0.2">
      <c r="A136" s="367">
        <v>3</v>
      </c>
      <c r="B136" s="358">
        <v>3</v>
      </c>
      <c r="C136" s="371">
        <v>5</v>
      </c>
      <c r="D136" s="372" t="s">
        <v>117</v>
      </c>
      <c r="E136" s="443" t="s">
        <v>30</v>
      </c>
      <c r="F136" s="391" t="s">
        <v>13</v>
      </c>
      <c r="G136" s="391" t="s">
        <v>126</v>
      </c>
      <c r="H136" s="239" t="s">
        <v>8</v>
      </c>
      <c r="I136" s="33">
        <v>1.6</v>
      </c>
      <c r="J136" s="31">
        <v>1.6</v>
      </c>
      <c r="K136" s="31"/>
      <c r="L136" s="262"/>
      <c r="M136" s="33">
        <f>N136</f>
        <v>0.6</v>
      </c>
      <c r="N136" s="31">
        <v>0.6</v>
      </c>
      <c r="O136" s="31"/>
      <c r="P136" s="32"/>
      <c r="Q136" s="33">
        <f>R136+T136</f>
        <v>6</v>
      </c>
      <c r="R136" s="31">
        <v>6</v>
      </c>
      <c r="S136" s="31"/>
      <c r="T136" s="32"/>
      <c r="U136" s="33"/>
      <c r="V136" s="31"/>
      <c r="W136" s="31"/>
      <c r="X136" s="32"/>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row>
    <row r="137" spans="1:66" s="7" customFormat="1" ht="17.25" customHeight="1" x14ac:dyDescent="0.2">
      <c r="A137" s="367"/>
      <c r="B137" s="358"/>
      <c r="C137" s="371"/>
      <c r="D137" s="372"/>
      <c r="E137" s="444"/>
      <c r="F137" s="439"/>
      <c r="G137" s="439"/>
      <c r="H137" s="238" t="s">
        <v>7</v>
      </c>
      <c r="I137" s="217">
        <v>0</v>
      </c>
      <c r="J137" s="208"/>
      <c r="K137" s="208"/>
      <c r="L137" s="263">
        <v>0</v>
      </c>
      <c r="M137" s="217">
        <v>1.3</v>
      </c>
      <c r="N137" s="208">
        <v>1.3</v>
      </c>
      <c r="O137" s="208"/>
      <c r="P137" s="209"/>
      <c r="Q137" s="217">
        <v>3</v>
      </c>
      <c r="R137" s="208">
        <v>3</v>
      </c>
      <c r="S137" s="208"/>
      <c r="T137" s="209"/>
      <c r="U137" s="217"/>
      <c r="V137" s="208"/>
      <c r="W137" s="208"/>
      <c r="X137" s="209"/>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row>
    <row r="138" spans="1:66" s="7" customFormat="1" ht="18.75" customHeight="1" x14ac:dyDescent="0.2">
      <c r="A138" s="367"/>
      <c r="B138" s="358"/>
      <c r="C138" s="371"/>
      <c r="D138" s="372"/>
      <c r="E138" s="443" t="s">
        <v>25</v>
      </c>
      <c r="F138" s="439"/>
      <c r="G138" s="439"/>
      <c r="H138" s="238" t="s">
        <v>8</v>
      </c>
      <c r="I138" s="217"/>
      <c r="J138" s="208"/>
      <c r="K138" s="208"/>
      <c r="L138" s="263"/>
      <c r="M138" s="217"/>
      <c r="N138" s="208"/>
      <c r="O138" s="208"/>
      <c r="P138" s="209"/>
      <c r="Q138" s="217">
        <f>R138</f>
        <v>100</v>
      </c>
      <c r="R138" s="208">
        <v>100</v>
      </c>
      <c r="S138" s="208"/>
      <c r="T138" s="209"/>
      <c r="U138" s="217"/>
      <c r="V138" s="208"/>
      <c r="W138" s="208"/>
      <c r="X138" s="209"/>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row>
    <row r="139" spans="1:66" s="7" customFormat="1" ht="17.25" customHeight="1" thickBot="1" x14ac:dyDescent="0.25">
      <c r="A139" s="367"/>
      <c r="B139" s="358"/>
      <c r="C139" s="371"/>
      <c r="D139" s="372"/>
      <c r="E139" s="444"/>
      <c r="F139" s="439"/>
      <c r="G139" s="439"/>
      <c r="H139" s="290" t="s">
        <v>7</v>
      </c>
      <c r="I139" s="148"/>
      <c r="J139" s="147"/>
      <c r="K139" s="147"/>
      <c r="L139" s="264"/>
      <c r="M139" s="148"/>
      <c r="N139" s="147"/>
      <c r="O139" s="147"/>
      <c r="P139" s="168"/>
      <c r="Q139" s="148">
        <f>R139</f>
        <v>42.5</v>
      </c>
      <c r="R139" s="147">
        <v>42.5</v>
      </c>
      <c r="S139" s="147"/>
      <c r="T139" s="168"/>
      <c r="U139" s="148"/>
      <c r="V139" s="147"/>
      <c r="W139" s="147"/>
      <c r="X139" s="168"/>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row>
    <row r="140" spans="1:66" s="9" customFormat="1" ht="19.5" customHeight="1" thickBot="1" x14ac:dyDescent="0.25">
      <c r="A140" s="367"/>
      <c r="B140" s="358"/>
      <c r="C140" s="371"/>
      <c r="D140" s="372"/>
      <c r="E140" s="298"/>
      <c r="F140" s="362" t="s">
        <v>2</v>
      </c>
      <c r="G140" s="363"/>
      <c r="H140" s="364"/>
      <c r="I140" s="240">
        <f>SUM(J140,L140)</f>
        <v>1.6</v>
      </c>
      <c r="J140" s="122">
        <f>SUM(J136:J137)</f>
        <v>1.6</v>
      </c>
      <c r="K140" s="122">
        <f>SUM(K136:K137)</f>
        <v>0</v>
      </c>
      <c r="L140" s="125">
        <f>SUM(L136:L137)</f>
        <v>0</v>
      </c>
      <c r="M140" s="240">
        <f>SUM(N140,P140)</f>
        <v>1.9</v>
      </c>
      <c r="N140" s="122">
        <f>SUM(N136:N139)</f>
        <v>1.9</v>
      </c>
      <c r="O140" s="122">
        <f>SUM(O136:O137)</f>
        <v>0</v>
      </c>
      <c r="P140" s="125">
        <f>SUM(P136:P139)</f>
        <v>0</v>
      </c>
      <c r="Q140" s="240">
        <f>SUM(R140,T140)</f>
        <v>151.5</v>
      </c>
      <c r="R140" s="122">
        <f>SUM(R136:R139)</f>
        <v>151.5</v>
      </c>
      <c r="S140" s="122">
        <f>SUM(S136:S137)</f>
        <v>0</v>
      </c>
      <c r="T140" s="125">
        <f>SUM(T136:T137)</f>
        <v>0</v>
      </c>
      <c r="U140" s="240"/>
      <c r="V140" s="122"/>
      <c r="W140" s="122"/>
      <c r="X140" s="125"/>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row>
    <row r="141" spans="1:66" s="7" customFormat="1" ht="20.25" customHeight="1" thickBot="1" x14ac:dyDescent="0.25">
      <c r="A141" s="367">
        <v>3</v>
      </c>
      <c r="B141" s="358">
        <v>3</v>
      </c>
      <c r="C141" s="365">
        <v>6</v>
      </c>
      <c r="D141" s="373" t="s">
        <v>159</v>
      </c>
      <c r="E141" s="440" t="s">
        <v>160</v>
      </c>
      <c r="F141" s="277" t="s">
        <v>12</v>
      </c>
      <c r="G141" s="274" t="s">
        <v>166</v>
      </c>
      <c r="H141" s="99" t="s">
        <v>8</v>
      </c>
      <c r="I141" s="57"/>
      <c r="J141" s="57"/>
      <c r="K141" s="58"/>
      <c r="L141" s="59"/>
      <c r="M141" s="57">
        <f>N141+P141</f>
        <v>0</v>
      </c>
      <c r="N141" s="57"/>
      <c r="O141" s="58"/>
      <c r="P141" s="59">
        <v>0</v>
      </c>
      <c r="Q141" s="57">
        <f>SUM(R141,T141)</f>
        <v>3</v>
      </c>
      <c r="R141" s="57"/>
      <c r="S141" s="58"/>
      <c r="T141" s="59">
        <v>3</v>
      </c>
      <c r="U141" s="57"/>
      <c r="V141" s="57"/>
      <c r="W141" s="58"/>
      <c r="X141" s="59"/>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row>
    <row r="142" spans="1:66" s="9" customFormat="1" ht="18.75" customHeight="1" thickBot="1" x14ac:dyDescent="0.25">
      <c r="A142" s="367"/>
      <c r="B142" s="358"/>
      <c r="C142" s="371"/>
      <c r="D142" s="372"/>
      <c r="E142" s="441"/>
      <c r="F142" s="362" t="s">
        <v>2</v>
      </c>
      <c r="G142" s="363"/>
      <c r="H142" s="364"/>
      <c r="I142" s="204"/>
      <c r="J142" s="202"/>
      <c r="K142" s="202"/>
      <c r="L142" s="203"/>
      <c r="M142" s="204">
        <f>N142+P142</f>
        <v>0</v>
      </c>
      <c r="N142" s="202">
        <f>N141</f>
        <v>0</v>
      </c>
      <c r="O142" s="202"/>
      <c r="P142" s="203">
        <f>P141</f>
        <v>0</v>
      </c>
      <c r="Q142" s="204">
        <f t="shared" ref="Q142:T142" si="116">SUM(Q141)</f>
        <v>3</v>
      </c>
      <c r="R142" s="202">
        <f t="shared" si="116"/>
        <v>0</v>
      </c>
      <c r="S142" s="202">
        <f t="shared" si="116"/>
        <v>0</v>
      </c>
      <c r="T142" s="203">
        <f t="shared" si="116"/>
        <v>3</v>
      </c>
      <c r="U142" s="204"/>
      <c r="V142" s="202"/>
      <c r="W142" s="202"/>
      <c r="X142" s="203"/>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row>
    <row r="143" spans="1:66" s="1" customFormat="1" ht="30.75" customHeight="1" thickBot="1" x14ac:dyDescent="0.25">
      <c r="A143" s="367">
        <v>3</v>
      </c>
      <c r="B143" s="358">
        <v>3</v>
      </c>
      <c r="C143" s="420">
        <v>7</v>
      </c>
      <c r="D143" s="414" t="s">
        <v>99</v>
      </c>
      <c r="E143" s="445" t="s">
        <v>30</v>
      </c>
      <c r="F143" s="283" t="s">
        <v>12</v>
      </c>
      <c r="G143" s="283" t="s">
        <v>149</v>
      </c>
      <c r="H143" s="107" t="s">
        <v>8</v>
      </c>
      <c r="I143" s="63">
        <v>5.6</v>
      </c>
      <c r="J143" s="51"/>
      <c r="K143" s="51"/>
      <c r="L143" s="62">
        <v>5.6</v>
      </c>
      <c r="M143" s="63">
        <f>P143</f>
        <v>0</v>
      </c>
      <c r="N143" s="51"/>
      <c r="O143" s="51"/>
      <c r="P143" s="62"/>
      <c r="Q143" s="63">
        <v>15.6</v>
      </c>
      <c r="R143" s="51"/>
      <c r="S143" s="51"/>
      <c r="T143" s="62">
        <v>15.6</v>
      </c>
      <c r="U143" s="63"/>
      <c r="V143" s="207"/>
      <c r="W143" s="207"/>
      <c r="X143" s="210"/>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row>
    <row r="144" spans="1:66" s="1" customFormat="1" ht="33" customHeight="1" thickBot="1" x14ac:dyDescent="0.25">
      <c r="A144" s="367"/>
      <c r="B144" s="386"/>
      <c r="C144" s="434"/>
      <c r="D144" s="415"/>
      <c r="E144" s="446"/>
      <c r="F144" s="362" t="s">
        <v>2</v>
      </c>
      <c r="G144" s="363"/>
      <c r="H144" s="364"/>
      <c r="I144" s="37">
        <f>SUM(I143:I143)</f>
        <v>5.6</v>
      </c>
      <c r="J144" s="35">
        <f>SUM(J143)</f>
        <v>0</v>
      </c>
      <c r="K144" s="35">
        <f>SUM(K143)</f>
        <v>0</v>
      </c>
      <c r="L144" s="52">
        <f>SUM(L143)</f>
        <v>5.6</v>
      </c>
      <c r="M144" s="37">
        <f>SUM(P144)</f>
        <v>0</v>
      </c>
      <c r="N144" s="35">
        <f t="shared" ref="N144:T144" si="117">SUM(N143)</f>
        <v>0</v>
      </c>
      <c r="O144" s="35">
        <f t="shared" si="117"/>
        <v>0</v>
      </c>
      <c r="P144" s="52">
        <f t="shared" si="117"/>
        <v>0</v>
      </c>
      <c r="Q144" s="37">
        <f t="shared" si="117"/>
        <v>15.6</v>
      </c>
      <c r="R144" s="35">
        <f t="shared" si="117"/>
        <v>0</v>
      </c>
      <c r="S144" s="35">
        <f t="shared" si="117"/>
        <v>0</v>
      </c>
      <c r="T144" s="36">
        <f t="shared" si="117"/>
        <v>15.6</v>
      </c>
      <c r="U144" s="204"/>
      <c r="V144" s="202"/>
      <c r="W144" s="202"/>
      <c r="X144" s="20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row>
    <row r="145" spans="1:66" s="1" customFormat="1" ht="25.5" customHeight="1" thickBot="1" x14ac:dyDescent="0.25">
      <c r="A145" s="355">
        <v>3</v>
      </c>
      <c r="B145" s="358">
        <v>3</v>
      </c>
      <c r="C145" s="377">
        <v>8</v>
      </c>
      <c r="D145" s="448" t="s">
        <v>173</v>
      </c>
      <c r="E145" s="446" t="s">
        <v>160</v>
      </c>
      <c r="F145" s="289" t="s">
        <v>12</v>
      </c>
      <c r="G145" s="299" t="s">
        <v>179</v>
      </c>
      <c r="H145" s="288" t="s">
        <v>8</v>
      </c>
      <c r="I145" s="291"/>
      <c r="J145" s="292"/>
      <c r="K145" s="292"/>
      <c r="L145" s="294"/>
      <c r="M145" s="291"/>
      <c r="N145" s="292"/>
      <c r="O145" s="292"/>
      <c r="P145" s="293"/>
      <c r="Q145" s="291">
        <v>5</v>
      </c>
      <c r="R145" s="292">
        <v>5</v>
      </c>
      <c r="S145" s="292"/>
      <c r="T145" s="293"/>
      <c r="U145" s="291"/>
      <c r="V145" s="292"/>
      <c r="W145" s="292"/>
      <c r="X145" s="294"/>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row>
    <row r="146" spans="1:66" s="1" customFormat="1" ht="24.75" customHeight="1" thickBot="1" x14ac:dyDescent="0.25">
      <c r="A146" s="357"/>
      <c r="B146" s="358"/>
      <c r="C146" s="434"/>
      <c r="D146" s="414"/>
      <c r="E146" s="447"/>
      <c r="F146" s="359" t="s">
        <v>2</v>
      </c>
      <c r="G146" s="360"/>
      <c r="H146" s="361"/>
      <c r="I146" s="34"/>
      <c r="J146" s="202"/>
      <c r="K146" s="202"/>
      <c r="L146" s="52"/>
      <c r="M146" s="204"/>
      <c r="N146" s="202"/>
      <c r="O146" s="202"/>
      <c r="P146" s="52"/>
      <c r="Q146" s="204">
        <f>R146</f>
        <v>5</v>
      </c>
      <c r="R146" s="202">
        <f>R145</f>
        <v>5</v>
      </c>
      <c r="S146" s="202"/>
      <c r="T146" s="203"/>
      <c r="U146" s="204"/>
      <c r="V146" s="202"/>
      <c r="W146" s="202"/>
      <c r="X146" s="20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row>
    <row r="147" spans="1:66" s="1" customFormat="1" ht="25.5" customHeight="1" x14ac:dyDescent="0.2">
      <c r="A147" s="355">
        <v>3</v>
      </c>
      <c r="B147" s="358">
        <v>3</v>
      </c>
      <c r="C147" s="377">
        <v>9</v>
      </c>
      <c r="D147" s="448" t="s">
        <v>187</v>
      </c>
      <c r="E147" s="446" t="s">
        <v>23</v>
      </c>
      <c r="F147" s="339" t="s">
        <v>13</v>
      </c>
      <c r="G147" s="339" t="s">
        <v>188</v>
      </c>
      <c r="H147" s="230" t="s">
        <v>8</v>
      </c>
      <c r="I147" s="344"/>
      <c r="J147" s="31"/>
      <c r="K147" s="31"/>
      <c r="L147" s="32"/>
      <c r="M147" s="344"/>
      <c r="N147" s="31"/>
      <c r="O147" s="31"/>
      <c r="P147" s="262"/>
      <c r="Q147" s="344">
        <f>R147+T147</f>
        <v>65</v>
      </c>
      <c r="R147" s="31"/>
      <c r="S147" s="31"/>
      <c r="T147" s="262">
        <v>65</v>
      </c>
      <c r="U147" s="344">
        <f>V147+X147</f>
        <v>6</v>
      </c>
      <c r="V147" s="31"/>
      <c r="W147" s="31"/>
      <c r="X147" s="32">
        <v>6</v>
      </c>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row>
    <row r="148" spans="1:66" s="1" customFormat="1" ht="25.5" customHeight="1" thickBot="1" x14ac:dyDescent="0.25">
      <c r="A148" s="356"/>
      <c r="B148" s="358"/>
      <c r="C148" s="434"/>
      <c r="D148" s="414"/>
      <c r="E148" s="449"/>
      <c r="F148" s="336" t="s">
        <v>13</v>
      </c>
      <c r="G148" s="336" t="s">
        <v>188</v>
      </c>
      <c r="H148" s="288" t="s">
        <v>7</v>
      </c>
      <c r="I148" s="342"/>
      <c r="J148" s="231"/>
      <c r="K148" s="231"/>
      <c r="L148" s="253"/>
      <c r="M148" s="342"/>
      <c r="N148" s="231"/>
      <c r="O148" s="231"/>
      <c r="P148" s="343"/>
      <c r="Q148" s="342">
        <f>R148+T148</f>
        <v>85</v>
      </c>
      <c r="R148" s="231"/>
      <c r="S148" s="231"/>
      <c r="T148" s="343">
        <v>85</v>
      </c>
      <c r="U148" s="342">
        <f>V148+X148</f>
        <v>29</v>
      </c>
      <c r="V148" s="231"/>
      <c r="W148" s="231"/>
      <c r="X148" s="253">
        <v>29</v>
      </c>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row>
    <row r="149" spans="1:66" s="1" customFormat="1" ht="24.75" customHeight="1" thickBot="1" x14ac:dyDescent="0.25">
      <c r="A149" s="357"/>
      <c r="B149" s="358"/>
      <c r="C149" s="434"/>
      <c r="D149" s="414"/>
      <c r="E149" s="447"/>
      <c r="F149" s="359" t="s">
        <v>2</v>
      </c>
      <c r="G149" s="360"/>
      <c r="H149" s="361"/>
      <c r="I149" s="34"/>
      <c r="J149" s="202"/>
      <c r="K149" s="202"/>
      <c r="L149" s="52"/>
      <c r="M149" s="204"/>
      <c r="N149" s="202"/>
      <c r="O149" s="202"/>
      <c r="P149" s="52"/>
      <c r="Q149" s="204">
        <f>R149+T149</f>
        <v>150</v>
      </c>
      <c r="R149" s="202">
        <f>R147+R148</f>
        <v>0</v>
      </c>
      <c r="S149" s="202">
        <f>S147+S148</f>
        <v>0</v>
      </c>
      <c r="T149" s="203">
        <f>T147+T148</f>
        <v>150</v>
      </c>
      <c r="U149" s="204">
        <f>V149+X149</f>
        <v>35</v>
      </c>
      <c r="V149" s="202">
        <f>V147+V148</f>
        <v>0</v>
      </c>
      <c r="W149" s="202">
        <f>W147+W148</f>
        <v>0</v>
      </c>
      <c r="X149" s="203">
        <f>X147+X148</f>
        <v>35</v>
      </c>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row>
    <row r="150" spans="1:66" s="1" customFormat="1" ht="12" customHeight="1" thickBot="1" x14ac:dyDescent="0.25">
      <c r="A150" s="95">
        <v>3</v>
      </c>
      <c r="B150" s="295">
        <v>3</v>
      </c>
      <c r="C150" s="393" t="s">
        <v>0</v>
      </c>
      <c r="D150" s="394"/>
      <c r="E150" s="394"/>
      <c r="F150" s="394"/>
      <c r="G150" s="394"/>
      <c r="H150" s="475"/>
      <c r="I150" s="39">
        <f>J150+L150</f>
        <v>8.6</v>
      </c>
      <c r="J150" s="38">
        <f>SUM(J132,J128,J126,J135,J140,J142,J144,J146)</f>
        <v>1.6</v>
      </c>
      <c r="K150" s="205">
        <f t="shared" ref="K150:L150" si="118">SUM(K132,K128,K126,K135,K140,K142,K144,K146)</f>
        <v>0</v>
      </c>
      <c r="L150" s="205">
        <f t="shared" si="118"/>
        <v>7</v>
      </c>
      <c r="M150" s="39">
        <f t="shared" ref="M150" si="119">N150+P150</f>
        <v>261.8</v>
      </c>
      <c r="N150" s="205">
        <f t="shared" ref="N150" si="120">SUM(N132,N128,N126,N135,N140,N142,N144,N146)</f>
        <v>1.9</v>
      </c>
      <c r="O150" s="205">
        <f t="shared" ref="O150" si="121">SUM(O132,O128,O126,O135,O140,O142,O144,O146)</f>
        <v>0</v>
      </c>
      <c r="P150" s="205">
        <f>SUM(P132,P128,P126,P135,P140,P142,P144,P146)</f>
        <v>259.90000000000003</v>
      </c>
      <c r="Q150" s="39">
        <f t="shared" ref="Q150" si="122">R150+T150</f>
        <v>1100.3</v>
      </c>
      <c r="R150" s="205">
        <f t="shared" ref="R150" si="123">SUM(R132,R128,R126,R135,R140,R142,R144,R146)</f>
        <v>156.5</v>
      </c>
      <c r="S150" s="205">
        <f t="shared" ref="S150" si="124">SUM(S132,S128,S126,S135,S140,S142,S144,S146)</f>
        <v>0</v>
      </c>
      <c r="T150" s="205">
        <f>SUM(T132,T128,T126,T135,T140,T142,T144,T146,T149)</f>
        <v>943.8</v>
      </c>
      <c r="U150" s="39">
        <f t="shared" ref="U150" si="125">V150+X150</f>
        <v>327.7</v>
      </c>
      <c r="V150" s="205">
        <f t="shared" ref="V150" si="126">SUM(V132,V128,V126,V135,V140,V142,V144,V146)</f>
        <v>0</v>
      </c>
      <c r="W150" s="205">
        <f t="shared" ref="W150" si="127">SUM(W132,W128,W126,W135,W140,W142,W144,W146)</f>
        <v>0</v>
      </c>
      <c r="X150" s="205">
        <f>SUM(X132,X128,X126,X135,X140,X142,X144,X146,X149)</f>
        <v>327.7</v>
      </c>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row>
    <row r="151" spans="1:66" s="1" customFormat="1" ht="12" customHeight="1" thickBot="1" x14ac:dyDescent="0.25">
      <c r="A151" s="97">
        <v>3</v>
      </c>
      <c r="B151" s="409" t="s">
        <v>1</v>
      </c>
      <c r="C151" s="410"/>
      <c r="D151" s="410"/>
      <c r="E151" s="410"/>
      <c r="F151" s="410"/>
      <c r="G151" s="410"/>
      <c r="H151" s="411"/>
      <c r="I151" s="42">
        <f t="shared" ref="I151:X151" si="128">SUM(I80,I119,I150)</f>
        <v>485.30000000000007</v>
      </c>
      <c r="J151" s="43">
        <f t="shared" si="128"/>
        <v>497.70000000000005</v>
      </c>
      <c r="K151" s="43">
        <f t="shared" si="128"/>
        <v>55.2</v>
      </c>
      <c r="L151" s="43">
        <f t="shared" si="128"/>
        <v>12.6</v>
      </c>
      <c r="M151" s="42">
        <f t="shared" si="128"/>
        <v>518.5</v>
      </c>
      <c r="N151" s="43">
        <f t="shared" si="128"/>
        <v>280.09999999999997</v>
      </c>
      <c r="O151" s="206">
        <f t="shared" si="128"/>
        <v>71.5</v>
      </c>
      <c r="P151" s="206">
        <f t="shared" si="128"/>
        <v>263.40000000000003</v>
      </c>
      <c r="Q151" s="42">
        <f t="shared" si="128"/>
        <v>1371.6999999999998</v>
      </c>
      <c r="R151" s="43">
        <f t="shared" si="128"/>
        <v>427.9</v>
      </c>
      <c r="S151" s="43">
        <f t="shared" si="128"/>
        <v>69.099999999999994</v>
      </c>
      <c r="T151" s="43">
        <f t="shared" si="128"/>
        <v>943.8</v>
      </c>
      <c r="U151" s="42">
        <f t="shared" si="128"/>
        <v>497</v>
      </c>
      <c r="V151" s="206">
        <f t="shared" si="128"/>
        <v>169.3</v>
      </c>
      <c r="W151" s="206">
        <f t="shared" si="128"/>
        <v>68.3</v>
      </c>
      <c r="X151" s="206">
        <f t="shared" si="128"/>
        <v>327.7</v>
      </c>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row>
    <row r="152" spans="1:66" s="1" customFormat="1" ht="12" thickBot="1" x14ac:dyDescent="0.25">
      <c r="A152" s="112">
        <v>4</v>
      </c>
      <c r="B152" s="388" t="s">
        <v>64</v>
      </c>
      <c r="C152" s="389"/>
      <c r="D152" s="389"/>
      <c r="E152" s="389"/>
      <c r="F152" s="389"/>
      <c r="G152" s="389"/>
      <c r="H152" s="389"/>
      <c r="I152" s="389"/>
      <c r="J152" s="389"/>
      <c r="K152" s="389"/>
      <c r="L152" s="389"/>
      <c r="M152" s="389"/>
      <c r="N152" s="389"/>
      <c r="O152" s="389"/>
      <c r="P152" s="389"/>
      <c r="Q152" s="389"/>
      <c r="R152" s="389"/>
      <c r="S152" s="389"/>
      <c r="T152" s="389"/>
      <c r="U152" s="389"/>
      <c r="V152" s="389"/>
      <c r="W152" s="389"/>
      <c r="X152" s="390"/>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row>
    <row r="153" spans="1:66" s="1" customFormat="1" ht="12" thickBot="1" x14ac:dyDescent="0.25">
      <c r="A153" s="112">
        <v>4</v>
      </c>
      <c r="B153" s="103">
        <v>1</v>
      </c>
      <c r="C153" s="374" t="s">
        <v>171</v>
      </c>
      <c r="D153" s="375"/>
      <c r="E153" s="375"/>
      <c r="F153" s="375"/>
      <c r="G153" s="375"/>
      <c r="H153" s="375"/>
      <c r="I153" s="375"/>
      <c r="J153" s="375"/>
      <c r="K153" s="375"/>
      <c r="L153" s="375"/>
      <c r="M153" s="375"/>
      <c r="N153" s="375"/>
      <c r="O153" s="375"/>
      <c r="P153" s="375"/>
      <c r="Q153" s="375"/>
      <c r="R153" s="375"/>
      <c r="S153" s="375"/>
      <c r="T153" s="375"/>
      <c r="U153" s="375"/>
      <c r="V153" s="375"/>
      <c r="W153" s="375"/>
      <c r="X153" s="376"/>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row>
    <row r="154" spans="1:66" s="1" customFormat="1" ht="16.5" customHeight="1" thickBot="1" x14ac:dyDescent="0.25">
      <c r="A154" s="367">
        <v>4</v>
      </c>
      <c r="B154" s="358">
        <v>1</v>
      </c>
      <c r="C154" s="371">
        <v>1</v>
      </c>
      <c r="D154" s="372" t="s">
        <v>81</v>
      </c>
      <c r="E154" s="351">
        <v>2</v>
      </c>
      <c r="F154" s="113" t="s">
        <v>89</v>
      </c>
      <c r="G154" s="113" t="s">
        <v>140</v>
      </c>
      <c r="H154" s="110" t="s">
        <v>8</v>
      </c>
      <c r="I154" s="30"/>
      <c r="J154" s="135"/>
      <c r="K154" s="135"/>
      <c r="L154" s="136"/>
      <c r="M154" s="30">
        <f>SUM(N154,P154)</f>
        <v>0</v>
      </c>
      <c r="N154" s="135"/>
      <c r="O154" s="135"/>
      <c r="P154" s="136"/>
      <c r="Q154" s="30">
        <f>SUM(R154,T154)</f>
        <v>15</v>
      </c>
      <c r="R154" s="135"/>
      <c r="S154" s="135"/>
      <c r="T154" s="136">
        <v>15</v>
      </c>
      <c r="U154" s="30">
        <f>X154</f>
        <v>15</v>
      </c>
      <c r="V154" s="247"/>
      <c r="W154" s="247"/>
      <c r="X154" s="248">
        <v>15</v>
      </c>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row>
    <row r="155" spans="1:66" s="1" customFormat="1" ht="13.5" customHeight="1" thickBot="1" x14ac:dyDescent="0.25">
      <c r="A155" s="367"/>
      <c r="B155" s="358"/>
      <c r="C155" s="371"/>
      <c r="D155" s="372"/>
      <c r="E155" s="351"/>
      <c r="F155" s="362" t="s">
        <v>2</v>
      </c>
      <c r="G155" s="363"/>
      <c r="H155" s="364"/>
      <c r="I155" s="34"/>
      <c r="J155" s="35"/>
      <c r="K155" s="35"/>
      <c r="L155" s="36"/>
      <c r="M155" s="34">
        <f t="shared" ref="M155:P155" si="129">SUM(M154)</f>
        <v>0</v>
      </c>
      <c r="N155" s="35">
        <f t="shared" si="129"/>
        <v>0</v>
      </c>
      <c r="O155" s="35">
        <f t="shared" si="129"/>
        <v>0</v>
      </c>
      <c r="P155" s="36">
        <f t="shared" si="129"/>
        <v>0</v>
      </c>
      <c r="Q155" s="34">
        <f t="shared" ref="Q155:T155" si="130">SUM(Q154)</f>
        <v>15</v>
      </c>
      <c r="R155" s="35">
        <f t="shared" si="130"/>
        <v>0</v>
      </c>
      <c r="S155" s="35">
        <f t="shared" si="130"/>
        <v>0</v>
      </c>
      <c r="T155" s="36">
        <f t="shared" si="130"/>
        <v>15</v>
      </c>
      <c r="U155" s="34">
        <f>X155</f>
        <v>15</v>
      </c>
      <c r="V155" s="202"/>
      <c r="W155" s="202"/>
      <c r="X155" s="203">
        <f>X154</f>
        <v>15</v>
      </c>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row>
    <row r="156" spans="1:66" s="1" customFormat="1" ht="21.75" customHeight="1" thickBot="1" x14ac:dyDescent="0.25">
      <c r="A156" s="367">
        <v>4</v>
      </c>
      <c r="B156" s="358">
        <v>1</v>
      </c>
      <c r="C156" s="371">
        <v>2</v>
      </c>
      <c r="D156" s="372" t="s">
        <v>63</v>
      </c>
      <c r="E156" s="351">
        <v>21</v>
      </c>
      <c r="F156" s="113" t="s">
        <v>89</v>
      </c>
      <c r="G156" s="113" t="s">
        <v>139</v>
      </c>
      <c r="H156" s="110" t="s">
        <v>8</v>
      </c>
      <c r="I156" s="46">
        <f>L156</f>
        <v>0</v>
      </c>
      <c r="J156" s="135"/>
      <c r="K156" s="135"/>
      <c r="L156" s="136"/>
      <c r="M156" s="46">
        <f>SUM(N156,P156)</f>
        <v>4.9000000000000004</v>
      </c>
      <c r="N156" s="135"/>
      <c r="O156" s="135"/>
      <c r="P156" s="136">
        <v>4.9000000000000004</v>
      </c>
      <c r="Q156" s="46">
        <f>SUM(R156,T156)</f>
        <v>15</v>
      </c>
      <c r="R156" s="135"/>
      <c r="S156" s="135"/>
      <c r="T156" s="136">
        <v>15</v>
      </c>
      <c r="U156" s="46">
        <f>SUM(V156,X156)</f>
        <v>15</v>
      </c>
      <c r="V156" s="257"/>
      <c r="W156" s="257"/>
      <c r="X156" s="258">
        <v>15</v>
      </c>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row>
    <row r="157" spans="1:66" s="1" customFormat="1" ht="13.5" customHeight="1" thickBot="1" x14ac:dyDescent="0.25">
      <c r="A157" s="367"/>
      <c r="B157" s="358"/>
      <c r="C157" s="371"/>
      <c r="D157" s="372"/>
      <c r="E157" s="351"/>
      <c r="F157" s="362" t="s">
        <v>2</v>
      </c>
      <c r="G157" s="363"/>
      <c r="H157" s="364"/>
      <c r="I157" s="34">
        <f t="shared" ref="I157:L157" si="131">SUM(I156)</f>
        <v>0</v>
      </c>
      <c r="J157" s="35">
        <f t="shared" si="131"/>
        <v>0</v>
      </c>
      <c r="K157" s="35">
        <f t="shared" si="131"/>
        <v>0</v>
      </c>
      <c r="L157" s="36">
        <f t="shared" si="131"/>
        <v>0</v>
      </c>
      <c r="M157" s="34">
        <f t="shared" ref="M157:T157" si="132">SUM(M156)</f>
        <v>4.9000000000000004</v>
      </c>
      <c r="N157" s="202">
        <f t="shared" si="132"/>
        <v>0</v>
      </c>
      <c r="O157" s="202">
        <f t="shared" si="132"/>
        <v>0</v>
      </c>
      <c r="P157" s="203">
        <f t="shared" si="132"/>
        <v>4.9000000000000004</v>
      </c>
      <c r="Q157" s="34">
        <f t="shared" si="132"/>
        <v>15</v>
      </c>
      <c r="R157" s="202">
        <f t="shared" si="132"/>
        <v>0</v>
      </c>
      <c r="S157" s="202">
        <f t="shared" si="132"/>
        <v>0</v>
      </c>
      <c r="T157" s="203">
        <f t="shared" si="132"/>
        <v>15</v>
      </c>
      <c r="U157" s="34">
        <f t="shared" ref="U157:X157" si="133">SUM(U156)</f>
        <v>15</v>
      </c>
      <c r="V157" s="202">
        <f t="shared" si="133"/>
        <v>0</v>
      </c>
      <c r="W157" s="202">
        <f t="shared" si="133"/>
        <v>0</v>
      </c>
      <c r="X157" s="203">
        <f t="shared" si="133"/>
        <v>15</v>
      </c>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row>
    <row r="158" spans="1:66" s="1" customFormat="1" ht="12.75" customHeight="1" thickBot="1" x14ac:dyDescent="0.25">
      <c r="A158" s="90">
        <v>4</v>
      </c>
      <c r="B158" s="91">
        <v>1</v>
      </c>
      <c r="C158" s="402" t="s">
        <v>0</v>
      </c>
      <c r="D158" s="403"/>
      <c r="E158" s="403"/>
      <c r="F158" s="403"/>
      <c r="G158" s="403"/>
      <c r="H158" s="404"/>
      <c r="I158" s="68">
        <f>SUM(L158,J158)</f>
        <v>0</v>
      </c>
      <c r="J158" s="60">
        <f>SUM(J157,J155,)</f>
        <v>0</v>
      </c>
      <c r="K158" s="60">
        <f>SUM(K157,K155,)</f>
        <v>0</v>
      </c>
      <c r="L158" s="60">
        <f>SUM(L157,L155,)</f>
        <v>0</v>
      </c>
      <c r="M158" s="68">
        <f t="shared" ref="M158" si="134">SUM(P158,N158)</f>
        <v>4.9000000000000004</v>
      </c>
      <c r="N158" s="60">
        <f t="shared" ref="N158:P158" si="135">SUM(N157,N155,)</f>
        <v>0</v>
      </c>
      <c r="O158" s="60">
        <f t="shared" si="135"/>
        <v>0</v>
      </c>
      <c r="P158" s="60">
        <f t="shared" si="135"/>
        <v>4.9000000000000004</v>
      </c>
      <c r="Q158" s="68">
        <f t="shared" ref="Q158" si="136">SUM(T158,R158)</f>
        <v>30</v>
      </c>
      <c r="R158" s="60">
        <f t="shared" ref="R158:T158" si="137">SUM(R157,R155,)</f>
        <v>0</v>
      </c>
      <c r="S158" s="60">
        <f t="shared" si="137"/>
        <v>0</v>
      </c>
      <c r="T158" s="60">
        <f t="shared" si="137"/>
        <v>30</v>
      </c>
      <c r="U158" s="68">
        <f>X158+V158</f>
        <v>30</v>
      </c>
      <c r="V158" s="60">
        <f t="shared" ref="V158:X158" si="138">SUM(V157,V155,)</f>
        <v>0</v>
      </c>
      <c r="W158" s="60">
        <f t="shared" si="138"/>
        <v>0</v>
      </c>
      <c r="X158" s="60">
        <f t="shared" si="138"/>
        <v>30</v>
      </c>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row>
    <row r="159" spans="1:66" s="1" customFormat="1" ht="12.75" customHeight="1" thickBot="1" x14ac:dyDescent="0.25">
      <c r="A159" s="84">
        <v>4</v>
      </c>
      <c r="B159" s="103">
        <v>2</v>
      </c>
      <c r="C159" s="374" t="s">
        <v>87</v>
      </c>
      <c r="D159" s="375"/>
      <c r="E159" s="375"/>
      <c r="F159" s="375"/>
      <c r="G159" s="375"/>
      <c r="H159" s="375"/>
      <c r="I159" s="375"/>
      <c r="J159" s="375"/>
      <c r="K159" s="375"/>
      <c r="L159" s="375"/>
      <c r="M159" s="375"/>
      <c r="N159" s="375"/>
      <c r="O159" s="375"/>
      <c r="P159" s="375"/>
      <c r="Q159" s="375"/>
      <c r="R159" s="375"/>
      <c r="S159" s="375"/>
      <c r="T159" s="375"/>
      <c r="U159" s="375"/>
      <c r="V159" s="375"/>
      <c r="W159" s="375"/>
      <c r="X159" s="376"/>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row>
    <row r="160" spans="1:66" s="11" customFormat="1" ht="48.75" customHeight="1" thickBot="1" x14ac:dyDescent="0.25">
      <c r="A160" s="367">
        <v>4</v>
      </c>
      <c r="B160" s="358">
        <v>2</v>
      </c>
      <c r="C160" s="371">
        <v>1</v>
      </c>
      <c r="D160" s="372" t="s">
        <v>110</v>
      </c>
      <c r="E160" s="351">
        <v>2</v>
      </c>
      <c r="F160" s="137" t="s">
        <v>89</v>
      </c>
      <c r="G160" s="133" t="s">
        <v>137</v>
      </c>
      <c r="H160" s="110" t="s">
        <v>8</v>
      </c>
      <c r="I160" s="134"/>
      <c r="J160" s="135"/>
      <c r="K160" s="135"/>
      <c r="L160" s="136"/>
      <c r="M160" s="134">
        <f>SUM(N160,P160)</f>
        <v>0</v>
      </c>
      <c r="N160" s="135"/>
      <c r="O160" s="135"/>
      <c r="P160" s="136"/>
      <c r="Q160" s="134">
        <f>SUM(R160,T160)</f>
        <v>30</v>
      </c>
      <c r="R160" s="135"/>
      <c r="S160" s="135"/>
      <c r="T160" s="136">
        <v>30</v>
      </c>
      <c r="U160" s="246">
        <f>X160</f>
        <v>30</v>
      </c>
      <c r="V160" s="247"/>
      <c r="W160" s="247"/>
      <c r="X160" s="248">
        <v>30</v>
      </c>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row>
    <row r="161" spans="1:66" s="1" customFormat="1" ht="35.25" customHeight="1" thickBot="1" x14ac:dyDescent="0.25">
      <c r="A161" s="367"/>
      <c r="B161" s="358"/>
      <c r="C161" s="371"/>
      <c r="D161" s="372"/>
      <c r="E161" s="351"/>
      <c r="F161" s="362" t="s">
        <v>2</v>
      </c>
      <c r="G161" s="363"/>
      <c r="H161" s="364"/>
      <c r="I161" s="37"/>
      <c r="J161" s="35"/>
      <c r="K161" s="35"/>
      <c r="L161" s="36"/>
      <c r="M161" s="37">
        <f t="shared" ref="M161:T161" si="139">SUM(M160)</f>
        <v>0</v>
      </c>
      <c r="N161" s="35">
        <f t="shared" si="139"/>
        <v>0</v>
      </c>
      <c r="O161" s="35">
        <f t="shared" si="139"/>
        <v>0</v>
      </c>
      <c r="P161" s="36">
        <f t="shared" si="139"/>
        <v>0</v>
      </c>
      <c r="Q161" s="37">
        <f t="shared" si="139"/>
        <v>30</v>
      </c>
      <c r="R161" s="35">
        <f t="shared" si="139"/>
        <v>0</v>
      </c>
      <c r="S161" s="35">
        <f t="shared" si="139"/>
        <v>0</v>
      </c>
      <c r="T161" s="36">
        <f t="shared" si="139"/>
        <v>30</v>
      </c>
      <c r="U161" s="204">
        <f>X161</f>
        <v>30</v>
      </c>
      <c r="V161" s="202"/>
      <c r="W161" s="202"/>
      <c r="X161" s="203">
        <f>X160</f>
        <v>30</v>
      </c>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row>
    <row r="162" spans="1:66" s="13" customFormat="1" ht="12" customHeight="1" thickBot="1" x14ac:dyDescent="0.25">
      <c r="A162" s="90">
        <v>4</v>
      </c>
      <c r="B162" s="91">
        <v>2</v>
      </c>
      <c r="C162" s="402" t="s">
        <v>0</v>
      </c>
      <c r="D162" s="403"/>
      <c r="E162" s="403"/>
      <c r="F162" s="403"/>
      <c r="G162" s="403"/>
      <c r="H162" s="404"/>
      <c r="I162" s="68">
        <f>J162+L162</f>
        <v>0</v>
      </c>
      <c r="J162" s="60">
        <f>SUM(J161)</f>
        <v>0</v>
      </c>
      <c r="K162" s="60">
        <f>SUM(K161)</f>
        <v>0</v>
      </c>
      <c r="L162" s="60">
        <f>SUM(L161)</f>
        <v>0</v>
      </c>
      <c r="M162" s="68">
        <f>N162+P162</f>
        <v>0</v>
      </c>
      <c r="N162" s="60">
        <f>SUM(N161)</f>
        <v>0</v>
      </c>
      <c r="O162" s="60">
        <f>SUM(O161)</f>
        <v>0</v>
      </c>
      <c r="P162" s="60">
        <f>SUM(P161)</f>
        <v>0</v>
      </c>
      <c r="Q162" s="68">
        <f>R162+T162</f>
        <v>30</v>
      </c>
      <c r="R162" s="60">
        <f>SUM(R161)</f>
        <v>0</v>
      </c>
      <c r="S162" s="60">
        <f>SUM(S161)</f>
        <v>0</v>
      </c>
      <c r="T162" s="60">
        <f>SUM(T161)</f>
        <v>30</v>
      </c>
      <c r="U162" s="39">
        <f>V162+X162</f>
        <v>30</v>
      </c>
      <c r="V162" s="205"/>
      <c r="W162" s="205"/>
      <c r="X162" s="41">
        <f>X161</f>
        <v>30</v>
      </c>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row>
    <row r="163" spans="1:66" s="13" customFormat="1" ht="12" thickBot="1" x14ac:dyDescent="0.25">
      <c r="A163" s="84">
        <v>4</v>
      </c>
      <c r="B163" s="103">
        <v>3</v>
      </c>
      <c r="C163" s="374" t="s">
        <v>31</v>
      </c>
      <c r="D163" s="375"/>
      <c r="E163" s="375"/>
      <c r="F163" s="375"/>
      <c r="G163" s="375"/>
      <c r="H163" s="375"/>
      <c r="I163" s="375"/>
      <c r="J163" s="375"/>
      <c r="K163" s="375"/>
      <c r="L163" s="375"/>
      <c r="M163" s="375"/>
      <c r="N163" s="375"/>
      <c r="O163" s="375"/>
      <c r="P163" s="375"/>
      <c r="Q163" s="375"/>
      <c r="R163" s="375"/>
      <c r="S163" s="375"/>
      <c r="T163" s="375"/>
      <c r="U163" s="375"/>
      <c r="V163" s="375"/>
      <c r="W163" s="375"/>
      <c r="X163" s="376"/>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row>
    <row r="164" spans="1:66" s="1" customFormat="1" ht="102.75" customHeight="1" thickBot="1" x14ac:dyDescent="0.25">
      <c r="A164" s="367">
        <v>4</v>
      </c>
      <c r="B164" s="358">
        <v>3</v>
      </c>
      <c r="C164" s="442">
        <v>1</v>
      </c>
      <c r="D164" s="399" t="s">
        <v>104</v>
      </c>
      <c r="E164" s="476" t="s">
        <v>25</v>
      </c>
      <c r="F164" s="105" t="s">
        <v>13</v>
      </c>
      <c r="G164" s="105" t="s">
        <v>138</v>
      </c>
      <c r="H164" s="85" t="s">
        <v>8</v>
      </c>
      <c r="I164" s="33">
        <f>SUM(J164,L164)</f>
        <v>0</v>
      </c>
      <c r="J164" s="31"/>
      <c r="K164" s="31"/>
      <c r="L164" s="32"/>
      <c r="M164" s="33">
        <f>SUM(N164,P164)</f>
        <v>0</v>
      </c>
      <c r="N164" s="31"/>
      <c r="O164" s="31"/>
      <c r="P164" s="32"/>
      <c r="Q164" s="33">
        <f t="shared" ref="Q164" si="140">SUM(R164,T164)</f>
        <v>60</v>
      </c>
      <c r="R164" s="31"/>
      <c r="S164" s="31"/>
      <c r="T164" s="32">
        <v>60</v>
      </c>
      <c r="U164" s="33">
        <f t="shared" ref="U164" si="141">SUM(V164,X164)</f>
        <v>0</v>
      </c>
      <c r="V164" s="31"/>
      <c r="W164" s="31"/>
      <c r="X164" s="32"/>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row>
    <row r="165" spans="1:66" s="7" customFormat="1" ht="25.5" customHeight="1" thickBot="1" x14ac:dyDescent="0.25">
      <c r="A165" s="367"/>
      <c r="B165" s="358"/>
      <c r="C165" s="377"/>
      <c r="D165" s="477"/>
      <c r="E165" s="405"/>
      <c r="F165" s="352" t="s">
        <v>2</v>
      </c>
      <c r="G165" s="353"/>
      <c r="H165" s="354"/>
      <c r="I165" s="65">
        <f>J165+L165</f>
        <v>0</v>
      </c>
      <c r="J165" s="35">
        <f>SUM(J164)</f>
        <v>0</v>
      </c>
      <c r="K165" s="35">
        <f>SUM(K164)</f>
        <v>0</v>
      </c>
      <c r="L165" s="36">
        <f>SUM(L164)</f>
        <v>0</v>
      </c>
      <c r="M165" s="65">
        <f>N165+P165</f>
        <v>0</v>
      </c>
      <c r="N165" s="35">
        <f>SUM(N164)</f>
        <v>0</v>
      </c>
      <c r="O165" s="35">
        <f>SUM(O164)</f>
        <v>0</v>
      </c>
      <c r="P165" s="36">
        <f>SUM(P164)</f>
        <v>0</v>
      </c>
      <c r="Q165" s="65">
        <f t="shared" ref="Q165" si="142">R165+T165</f>
        <v>60</v>
      </c>
      <c r="R165" s="202">
        <f t="shared" ref="R165:T165" si="143">SUM(R164)</f>
        <v>0</v>
      </c>
      <c r="S165" s="202">
        <f t="shared" si="143"/>
        <v>0</v>
      </c>
      <c r="T165" s="203">
        <f t="shared" si="143"/>
        <v>60</v>
      </c>
      <c r="U165" s="65">
        <f t="shared" ref="U165" si="144">V165+X165</f>
        <v>0</v>
      </c>
      <c r="V165" s="202">
        <f t="shared" ref="V165:X165" si="145">SUM(V164)</f>
        <v>0</v>
      </c>
      <c r="W165" s="202">
        <f t="shared" si="145"/>
        <v>0</v>
      </c>
      <c r="X165" s="203">
        <f t="shared" si="145"/>
        <v>0</v>
      </c>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row>
    <row r="166" spans="1:66" s="1" customFormat="1" ht="21" customHeight="1" thickBot="1" x14ac:dyDescent="0.25">
      <c r="A166" s="367">
        <v>4</v>
      </c>
      <c r="B166" s="358">
        <v>3</v>
      </c>
      <c r="C166" s="371">
        <v>2</v>
      </c>
      <c r="D166" s="372" t="s">
        <v>74</v>
      </c>
      <c r="E166" s="351">
        <v>2</v>
      </c>
      <c r="F166" s="106" t="s">
        <v>89</v>
      </c>
      <c r="G166" s="105" t="s">
        <v>172</v>
      </c>
      <c r="H166" s="99" t="s">
        <v>8</v>
      </c>
      <c r="I166" s="30">
        <f>SUM(J166,L166)</f>
        <v>0</v>
      </c>
      <c r="J166" s="31"/>
      <c r="K166" s="31"/>
      <c r="L166" s="32"/>
      <c r="M166" s="30">
        <f>SUM(N166,P166)</f>
        <v>0</v>
      </c>
      <c r="N166" s="31"/>
      <c r="O166" s="31"/>
      <c r="P166" s="32"/>
      <c r="Q166" s="30">
        <f>SUM(R166,T166)</f>
        <v>40</v>
      </c>
      <c r="R166" s="31"/>
      <c r="S166" s="31"/>
      <c r="T166" s="32">
        <v>40</v>
      </c>
      <c r="U166" s="30"/>
      <c r="V166" s="31"/>
      <c r="W166" s="31"/>
      <c r="X166" s="32"/>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row>
    <row r="167" spans="1:66" s="1" customFormat="1" ht="20.25" customHeight="1" thickBot="1" x14ac:dyDescent="0.25">
      <c r="A167" s="367"/>
      <c r="B167" s="358"/>
      <c r="C167" s="371"/>
      <c r="D167" s="372"/>
      <c r="E167" s="351"/>
      <c r="F167" s="362" t="s">
        <v>2</v>
      </c>
      <c r="G167" s="363"/>
      <c r="H167" s="364"/>
      <c r="I167" s="37">
        <f t="shared" ref="I167:P167" si="146">SUM(I166)</f>
        <v>0</v>
      </c>
      <c r="J167" s="35">
        <f t="shared" si="146"/>
        <v>0</v>
      </c>
      <c r="K167" s="35">
        <f t="shared" si="146"/>
        <v>0</v>
      </c>
      <c r="L167" s="36">
        <f t="shared" si="146"/>
        <v>0</v>
      </c>
      <c r="M167" s="37">
        <f t="shared" si="146"/>
        <v>0</v>
      </c>
      <c r="N167" s="35">
        <f t="shared" si="146"/>
        <v>0</v>
      </c>
      <c r="O167" s="35">
        <f t="shared" si="146"/>
        <v>0</v>
      </c>
      <c r="P167" s="36">
        <f t="shared" si="146"/>
        <v>0</v>
      </c>
      <c r="Q167" s="204">
        <f t="shared" ref="Q167:T167" si="147">SUM(Q166)</f>
        <v>40</v>
      </c>
      <c r="R167" s="202">
        <f t="shared" si="147"/>
        <v>0</v>
      </c>
      <c r="S167" s="202">
        <f t="shared" si="147"/>
        <v>0</v>
      </c>
      <c r="T167" s="203">
        <f t="shared" si="147"/>
        <v>40</v>
      </c>
      <c r="U167" s="204"/>
      <c r="V167" s="202"/>
      <c r="W167" s="202"/>
      <c r="X167" s="20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row>
    <row r="168" spans="1:66" s="1" customFormat="1" ht="23.25" customHeight="1" x14ac:dyDescent="0.2">
      <c r="A168" s="367">
        <v>4</v>
      </c>
      <c r="B168" s="358">
        <v>3</v>
      </c>
      <c r="C168" s="371">
        <v>3</v>
      </c>
      <c r="D168" s="372" t="s">
        <v>118</v>
      </c>
      <c r="E168" s="371">
        <v>2</v>
      </c>
      <c r="F168" s="391" t="s">
        <v>13</v>
      </c>
      <c r="G168" s="391" t="s">
        <v>67</v>
      </c>
      <c r="H168" s="182" t="s">
        <v>8</v>
      </c>
      <c r="I168" s="33"/>
      <c r="J168" s="31"/>
      <c r="K168" s="31"/>
      <c r="L168" s="32"/>
      <c r="M168" s="30">
        <f>P168</f>
        <v>13</v>
      </c>
      <c r="N168" s="31"/>
      <c r="O168" s="31"/>
      <c r="P168" s="32">
        <v>13</v>
      </c>
      <c r="Q168" s="30"/>
      <c r="R168" s="31"/>
      <c r="S168" s="31"/>
      <c r="T168" s="32"/>
      <c r="U168" s="30"/>
      <c r="V168" s="31"/>
      <c r="W168" s="31"/>
      <c r="X168" s="32"/>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row>
    <row r="169" spans="1:66" s="1" customFormat="1" ht="27.75" hidden="1" customHeight="1" x14ac:dyDescent="0.2">
      <c r="A169" s="367"/>
      <c r="B169" s="358"/>
      <c r="C169" s="371"/>
      <c r="D169" s="372"/>
      <c r="E169" s="371"/>
      <c r="F169" s="439"/>
      <c r="G169" s="439"/>
      <c r="H169" s="181" t="s">
        <v>24</v>
      </c>
      <c r="I169" s="214"/>
      <c r="J169" s="207"/>
      <c r="K169" s="207"/>
      <c r="L169" s="210"/>
      <c r="M169" s="63">
        <f>SUM(N169,P169)</f>
        <v>0</v>
      </c>
      <c r="N169" s="51"/>
      <c r="O169" s="51"/>
      <c r="P169" s="62"/>
      <c r="Q169" s="63"/>
      <c r="R169" s="51"/>
      <c r="S169" s="51"/>
      <c r="T169" s="62"/>
      <c r="U169" s="63"/>
      <c r="V169" s="207"/>
      <c r="W169" s="207"/>
      <c r="X169" s="210"/>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row>
    <row r="170" spans="1:66" s="1" customFormat="1" ht="27.75" customHeight="1" thickBot="1" x14ac:dyDescent="0.25">
      <c r="A170" s="367"/>
      <c r="B170" s="358"/>
      <c r="C170" s="371"/>
      <c r="D170" s="372"/>
      <c r="E170" s="180">
        <v>14</v>
      </c>
      <c r="F170" s="392"/>
      <c r="G170" s="392"/>
      <c r="H170" s="178" t="s">
        <v>8</v>
      </c>
      <c r="I170" s="218"/>
      <c r="J170" s="231"/>
      <c r="K170" s="231"/>
      <c r="L170" s="253"/>
      <c r="M170" s="145">
        <f>P170</f>
        <v>0</v>
      </c>
      <c r="N170" s="149"/>
      <c r="O170" s="149"/>
      <c r="P170" s="186">
        <v>0</v>
      </c>
      <c r="Q170" s="145">
        <f>T170</f>
        <v>50</v>
      </c>
      <c r="R170" s="149"/>
      <c r="S170" s="149"/>
      <c r="T170" s="186">
        <v>50</v>
      </c>
      <c r="U170" s="145"/>
      <c r="V170" s="149"/>
      <c r="W170" s="149"/>
      <c r="X170" s="186"/>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row>
    <row r="171" spans="1:66" s="1" customFormat="1" ht="24.75" customHeight="1" thickBot="1" x14ac:dyDescent="0.25">
      <c r="A171" s="367"/>
      <c r="B171" s="358"/>
      <c r="C171" s="371"/>
      <c r="D171" s="372"/>
      <c r="E171" s="179"/>
      <c r="F171" s="362" t="s">
        <v>2</v>
      </c>
      <c r="G171" s="363"/>
      <c r="H171" s="364"/>
      <c r="I171" s="204">
        <f>SUM(I168,I169)</f>
        <v>0</v>
      </c>
      <c r="J171" s="202">
        <f>SUM(J168,J169)</f>
        <v>0</v>
      </c>
      <c r="K171" s="202">
        <f>SUM(K168,K169)</f>
        <v>0</v>
      </c>
      <c r="L171" s="203">
        <f>SUM(L168,L169)</f>
        <v>0</v>
      </c>
      <c r="M171" s="37">
        <f>SUM(M168,M169:M170)</f>
        <v>13</v>
      </c>
      <c r="N171" s="35">
        <f t="shared" ref="N171:O171" si="148">SUM(N168,N169:N170)</f>
        <v>0</v>
      </c>
      <c r="O171" s="35">
        <f t="shared" si="148"/>
        <v>0</v>
      </c>
      <c r="P171" s="36">
        <f>SUM(P168,P169:P170)</f>
        <v>13</v>
      </c>
      <c r="Q171" s="37">
        <f>SUM(Q168,Q169:Q170)</f>
        <v>50</v>
      </c>
      <c r="R171" s="35">
        <f t="shared" ref="R171" si="149">SUM(R168,R169:R170)</f>
        <v>0</v>
      </c>
      <c r="S171" s="35">
        <f t="shared" ref="S171" si="150">SUM(S168,S169:S170)</f>
        <v>0</v>
      </c>
      <c r="T171" s="36">
        <f t="shared" ref="T171" si="151">SUM(T168,T169:T170)</f>
        <v>50</v>
      </c>
      <c r="U171" s="204"/>
      <c r="V171" s="202"/>
      <c r="W171" s="202"/>
      <c r="X171" s="20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row>
    <row r="172" spans="1:66" s="3" customFormat="1" ht="22.5" customHeight="1" x14ac:dyDescent="0.2">
      <c r="A172" s="367">
        <v>4</v>
      </c>
      <c r="B172" s="358">
        <v>3</v>
      </c>
      <c r="C172" s="371">
        <v>4</v>
      </c>
      <c r="D172" s="372" t="s">
        <v>132</v>
      </c>
      <c r="E172" s="340">
        <v>2</v>
      </c>
      <c r="F172" s="365" t="s">
        <v>13</v>
      </c>
      <c r="G172" s="365" t="s">
        <v>153</v>
      </c>
      <c r="H172" s="236" t="s">
        <v>8</v>
      </c>
      <c r="I172" s="183">
        <f>SUM(J172+L172)</f>
        <v>0</v>
      </c>
      <c r="J172" s="184"/>
      <c r="K172" s="184"/>
      <c r="L172" s="185"/>
      <c r="M172" s="50">
        <f>SUM(N172,P172)</f>
        <v>46</v>
      </c>
      <c r="N172" s="48"/>
      <c r="O172" s="48"/>
      <c r="P172" s="49">
        <v>46</v>
      </c>
      <c r="Q172" s="183"/>
      <c r="R172" s="184"/>
      <c r="S172" s="184"/>
      <c r="T172" s="185"/>
      <c r="U172" s="246"/>
      <c r="V172" s="247"/>
      <c r="W172" s="247"/>
      <c r="X172" s="248"/>
    </row>
    <row r="173" spans="1:66" s="3" customFormat="1" ht="24" customHeight="1" thickBot="1" x14ac:dyDescent="0.25">
      <c r="A173" s="367"/>
      <c r="B173" s="358"/>
      <c r="C173" s="365"/>
      <c r="D173" s="373"/>
      <c r="E173" s="340">
        <v>14</v>
      </c>
      <c r="F173" s="366"/>
      <c r="G173" s="366"/>
      <c r="H173" s="178" t="s">
        <v>8</v>
      </c>
      <c r="I173" s="140"/>
      <c r="J173" s="141"/>
      <c r="K173" s="141"/>
      <c r="L173" s="142"/>
      <c r="M173" s="190"/>
      <c r="N173" s="66"/>
      <c r="O173" s="66"/>
      <c r="P173" s="191"/>
      <c r="Q173" s="140">
        <f>T173</f>
        <v>150</v>
      </c>
      <c r="R173" s="141"/>
      <c r="S173" s="141"/>
      <c r="T173" s="142">
        <v>150</v>
      </c>
      <c r="U173" s="140"/>
      <c r="V173" s="141"/>
      <c r="W173" s="141"/>
      <c r="X173" s="142"/>
    </row>
    <row r="174" spans="1:66" s="3" customFormat="1" ht="21.75" customHeight="1" thickBot="1" x14ac:dyDescent="0.25">
      <c r="A174" s="367"/>
      <c r="B174" s="358"/>
      <c r="C174" s="371"/>
      <c r="D174" s="372"/>
      <c r="E174" s="341"/>
      <c r="F174" s="359" t="s">
        <v>2</v>
      </c>
      <c r="G174" s="360"/>
      <c r="H174" s="361"/>
      <c r="I174" s="187"/>
      <c r="J174" s="188">
        <f t="shared" ref="J174:K174" si="152">SUM(J172)</f>
        <v>0</v>
      </c>
      <c r="K174" s="188">
        <f t="shared" si="152"/>
        <v>0</v>
      </c>
      <c r="L174" s="189"/>
      <c r="M174" s="37">
        <f>SUM(M172:M173)</f>
        <v>46</v>
      </c>
      <c r="N174" s="35">
        <f>SUM(N172:N173)</f>
        <v>0</v>
      </c>
      <c r="O174" s="35">
        <f t="shared" ref="O174" si="153">SUM(O172:O173)</f>
        <v>0</v>
      </c>
      <c r="P174" s="36">
        <f>SUM(P172:P173)</f>
        <v>46</v>
      </c>
      <c r="Q174" s="37">
        <f>SUM(Q172:Q173)</f>
        <v>150</v>
      </c>
      <c r="R174" s="35">
        <f t="shared" ref="R174" si="154">SUM(R172:R173)</f>
        <v>0</v>
      </c>
      <c r="S174" s="35">
        <f t="shared" ref="S174" si="155">SUM(S172:S173)</f>
        <v>0</v>
      </c>
      <c r="T174" s="36">
        <f>SUM(T172:T173)</f>
        <v>150</v>
      </c>
      <c r="U174" s="204"/>
      <c r="V174" s="202"/>
      <c r="W174" s="202"/>
      <c r="X174" s="203"/>
    </row>
    <row r="175" spans="1:66" s="3" customFormat="1" ht="27" customHeight="1" x14ac:dyDescent="0.2">
      <c r="A175" s="367">
        <v>4</v>
      </c>
      <c r="B175" s="358">
        <v>3</v>
      </c>
      <c r="C175" s="365">
        <v>5</v>
      </c>
      <c r="D175" s="373" t="s">
        <v>119</v>
      </c>
      <c r="E175" s="180">
        <v>2</v>
      </c>
      <c r="F175" s="365" t="s">
        <v>13</v>
      </c>
      <c r="G175" s="365" t="s">
        <v>154</v>
      </c>
      <c r="H175" s="182" t="s">
        <v>8</v>
      </c>
      <c r="I175" s="33">
        <f>J175+L175</f>
        <v>8.5</v>
      </c>
      <c r="J175" s="31"/>
      <c r="K175" s="31"/>
      <c r="L175" s="32">
        <v>8.5</v>
      </c>
      <c r="M175" s="73"/>
      <c r="N175" s="51"/>
      <c r="O175" s="51"/>
      <c r="P175" s="62"/>
      <c r="Q175" s="33"/>
      <c r="R175" s="31"/>
      <c r="S175" s="31"/>
      <c r="T175" s="32"/>
      <c r="U175" s="33"/>
      <c r="V175" s="31"/>
      <c r="W175" s="31"/>
      <c r="X175" s="32"/>
    </row>
    <row r="176" spans="1:66" s="3" customFormat="1" ht="28.5" customHeight="1" thickBot="1" x14ac:dyDescent="0.25">
      <c r="A176" s="367"/>
      <c r="B176" s="358"/>
      <c r="C176" s="365"/>
      <c r="D176" s="373"/>
      <c r="E176" s="180">
        <v>14</v>
      </c>
      <c r="F176" s="366"/>
      <c r="G176" s="366"/>
      <c r="H176" s="178" t="s">
        <v>8</v>
      </c>
      <c r="I176" s="148"/>
      <c r="J176" s="147"/>
      <c r="K176" s="147"/>
      <c r="L176" s="168"/>
      <c r="M176" s="192">
        <f>P176</f>
        <v>0</v>
      </c>
      <c r="N176" s="193"/>
      <c r="O176" s="193"/>
      <c r="P176" s="194"/>
      <c r="Q176" s="192">
        <v>25</v>
      </c>
      <c r="R176" s="193"/>
      <c r="S176" s="193"/>
      <c r="T176" s="194">
        <v>25</v>
      </c>
      <c r="U176" s="192"/>
      <c r="V176" s="193"/>
      <c r="W176" s="193"/>
      <c r="X176" s="194"/>
    </row>
    <row r="177" spans="1:66" s="3" customFormat="1" ht="24.75" customHeight="1" thickBot="1" x14ac:dyDescent="0.25">
      <c r="A177" s="367"/>
      <c r="B177" s="358"/>
      <c r="C177" s="371"/>
      <c r="D177" s="372"/>
      <c r="E177" s="181"/>
      <c r="F177" s="359" t="s">
        <v>2</v>
      </c>
      <c r="G177" s="360"/>
      <c r="H177" s="361"/>
      <c r="I177" s="187">
        <f>J177+L177</f>
        <v>8.5</v>
      </c>
      <c r="J177" s="188"/>
      <c r="K177" s="188"/>
      <c r="L177" s="189">
        <f>SUM(L175:L176)</f>
        <v>8.5</v>
      </c>
      <c r="M177" s="37">
        <f>SUM(M175:M176,)</f>
        <v>0</v>
      </c>
      <c r="N177" s="35">
        <f t="shared" ref="N177:O177" si="156">SUM(N175:N176,)</f>
        <v>0</v>
      </c>
      <c r="O177" s="35">
        <f t="shared" si="156"/>
        <v>0</v>
      </c>
      <c r="P177" s="36">
        <f>SUM(P175:P176,)</f>
        <v>0</v>
      </c>
      <c r="Q177" s="37">
        <f>SUM(Q175:Q176,)</f>
        <v>25</v>
      </c>
      <c r="R177" s="35">
        <f t="shared" ref="R177:T177" si="157">SUM(R175:R176,)</f>
        <v>0</v>
      </c>
      <c r="S177" s="35">
        <f t="shared" si="157"/>
        <v>0</v>
      </c>
      <c r="T177" s="36">
        <f t="shared" si="157"/>
        <v>25</v>
      </c>
      <c r="U177" s="204"/>
      <c r="V177" s="202"/>
      <c r="W177" s="202"/>
      <c r="X177" s="203"/>
    </row>
    <row r="178" spans="1:66" s="3" customFormat="1" ht="39.75" customHeight="1" x14ac:dyDescent="0.2">
      <c r="A178" s="367">
        <v>4</v>
      </c>
      <c r="B178" s="358">
        <v>3</v>
      </c>
      <c r="C178" s="371">
        <v>6</v>
      </c>
      <c r="D178" s="372" t="s">
        <v>120</v>
      </c>
      <c r="E178" s="180">
        <v>2</v>
      </c>
      <c r="F178" s="365" t="s">
        <v>13</v>
      </c>
      <c r="G178" s="365" t="s">
        <v>111</v>
      </c>
      <c r="H178" s="182" t="s">
        <v>8</v>
      </c>
      <c r="I178" s="183"/>
      <c r="J178" s="184"/>
      <c r="K178" s="184"/>
      <c r="L178" s="185"/>
      <c r="M178" s="50">
        <f>P178</f>
        <v>0</v>
      </c>
      <c r="N178" s="48"/>
      <c r="O178" s="48"/>
      <c r="P178" s="49"/>
      <c r="Q178" s="50">
        <f>T178</f>
        <v>50</v>
      </c>
      <c r="R178" s="48"/>
      <c r="S178" s="48"/>
      <c r="T178" s="49">
        <v>50</v>
      </c>
      <c r="U178" s="50"/>
      <c r="V178" s="48"/>
      <c r="W178" s="48"/>
      <c r="X178" s="49"/>
    </row>
    <row r="179" spans="1:66" s="3" customFormat="1" ht="40.5" customHeight="1" thickBot="1" x14ac:dyDescent="0.25">
      <c r="A179" s="367"/>
      <c r="B179" s="358"/>
      <c r="C179" s="365"/>
      <c r="D179" s="373"/>
      <c r="E179" s="180">
        <v>14</v>
      </c>
      <c r="F179" s="366"/>
      <c r="G179" s="366"/>
      <c r="H179" s="178" t="s">
        <v>8</v>
      </c>
      <c r="I179" s="140"/>
      <c r="J179" s="141"/>
      <c r="K179" s="141"/>
      <c r="L179" s="142"/>
      <c r="M179" s="190">
        <f>P179</f>
        <v>0</v>
      </c>
      <c r="N179" s="66"/>
      <c r="O179" s="66"/>
      <c r="P179" s="191"/>
      <c r="Q179" s="140">
        <f>T179</f>
        <v>150</v>
      </c>
      <c r="R179" s="141"/>
      <c r="S179" s="141"/>
      <c r="T179" s="142">
        <v>150</v>
      </c>
      <c r="U179" s="140"/>
      <c r="V179" s="141"/>
      <c r="W179" s="141"/>
      <c r="X179" s="142"/>
    </row>
    <row r="180" spans="1:66" s="3" customFormat="1" ht="37.5" customHeight="1" thickBot="1" x14ac:dyDescent="0.25">
      <c r="A180" s="367"/>
      <c r="B180" s="358"/>
      <c r="C180" s="371"/>
      <c r="D180" s="372"/>
      <c r="E180" s="178"/>
      <c r="F180" s="368" t="s">
        <v>2</v>
      </c>
      <c r="G180" s="369"/>
      <c r="H180" s="370"/>
      <c r="I180" s="124">
        <f>SUM(I178)</f>
        <v>0</v>
      </c>
      <c r="J180" s="122">
        <f t="shared" ref="J180:L180" si="158">SUM(J178)</f>
        <v>0</v>
      </c>
      <c r="K180" s="122">
        <f t="shared" si="158"/>
        <v>0</v>
      </c>
      <c r="L180" s="123">
        <f t="shared" si="158"/>
        <v>0</v>
      </c>
      <c r="M180" s="37">
        <f>SUM(M178:M179)</f>
        <v>0</v>
      </c>
      <c r="N180" s="35">
        <f t="shared" ref="N180:P180" si="159">SUM(N178:N179)</f>
        <v>0</v>
      </c>
      <c r="O180" s="35">
        <f t="shared" si="159"/>
        <v>0</v>
      </c>
      <c r="P180" s="36">
        <f t="shared" si="159"/>
        <v>0</v>
      </c>
      <c r="Q180" s="37">
        <f>SUM(Q178:Q179)</f>
        <v>200</v>
      </c>
      <c r="R180" s="35">
        <f t="shared" ref="R180" si="160">SUM(R178:R179)</f>
        <v>0</v>
      </c>
      <c r="S180" s="35">
        <f t="shared" ref="S180" si="161">SUM(S178:S179)</f>
        <v>0</v>
      </c>
      <c r="T180" s="36">
        <f t="shared" ref="T180" si="162">SUM(T178:T179)</f>
        <v>200</v>
      </c>
      <c r="U180" s="204"/>
      <c r="V180" s="202"/>
      <c r="W180" s="202"/>
      <c r="X180" s="203"/>
    </row>
    <row r="181" spans="1:66" s="3" customFormat="1" ht="36" customHeight="1" x14ac:dyDescent="0.2">
      <c r="A181" s="367">
        <v>4</v>
      </c>
      <c r="B181" s="358">
        <v>3</v>
      </c>
      <c r="C181" s="365">
        <v>6</v>
      </c>
      <c r="D181" s="373" t="s">
        <v>192</v>
      </c>
      <c r="E181" s="345">
        <v>2</v>
      </c>
      <c r="F181" s="365" t="s">
        <v>13</v>
      </c>
      <c r="G181" s="365" t="s">
        <v>193</v>
      </c>
      <c r="H181" s="347" t="s">
        <v>8</v>
      </c>
      <c r="I181" s="33">
        <f>J181+L181</f>
        <v>0</v>
      </c>
      <c r="J181" s="31"/>
      <c r="K181" s="31"/>
      <c r="L181" s="32"/>
      <c r="M181" s="214"/>
      <c r="N181" s="207"/>
      <c r="O181" s="207"/>
      <c r="P181" s="210"/>
      <c r="Q181" s="33">
        <f>R181+T181</f>
        <v>140</v>
      </c>
      <c r="R181" s="31"/>
      <c r="S181" s="31"/>
      <c r="T181" s="32">
        <v>140</v>
      </c>
      <c r="U181" s="33"/>
      <c r="V181" s="31"/>
      <c r="W181" s="31"/>
      <c r="X181" s="32"/>
    </row>
    <row r="182" spans="1:66" s="3" customFormat="1" ht="35.25" customHeight="1" thickBot="1" x14ac:dyDescent="0.25">
      <c r="A182" s="367"/>
      <c r="B182" s="358"/>
      <c r="C182" s="365"/>
      <c r="D182" s="373"/>
      <c r="E182" s="345">
        <v>14</v>
      </c>
      <c r="F182" s="366"/>
      <c r="G182" s="366"/>
      <c r="H182" s="348" t="s">
        <v>8</v>
      </c>
      <c r="I182" s="148"/>
      <c r="J182" s="147"/>
      <c r="K182" s="147"/>
      <c r="L182" s="168"/>
      <c r="M182" s="192">
        <f>P182</f>
        <v>0</v>
      </c>
      <c r="N182" s="193"/>
      <c r="O182" s="193"/>
      <c r="P182" s="194"/>
      <c r="Q182" s="192">
        <f>R182+T182</f>
        <v>0</v>
      </c>
      <c r="R182" s="193"/>
      <c r="S182" s="193"/>
      <c r="T182" s="194"/>
      <c r="U182" s="192"/>
      <c r="V182" s="193"/>
      <c r="W182" s="193"/>
      <c r="X182" s="194"/>
    </row>
    <row r="183" spans="1:66" s="3" customFormat="1" ht="24.75" customHeight="1" thickBot="1" x14ac:dyDescent="0.25">
      <c r="A183" s="367"/>
      <c r="B183" s="358"/>
      <c r="C183" s="371"/>
      <c r="D183" s="372"/>
      <c r="E183" s="346"/>
      <c r="F183" s="359" t="s">
        <v>2</v>
      </c>
      <c r="G183" s="360"/>
      <c r="H183" s="361"/>
      <c r="I183" s="187">
        <f>J183+L183</f>
        <v>0</v>
      </c>
      <c r="J183" s="188"/>
      <c r="K183" s="188"/>
      <c r="L183" s="189">
        <f>SUM(L181:L182)</f>
        <v>0</v>
      </c>
      <c r="M183" s="204">
        <f>SUM(M181:M182,)</f>
        <v>0</v>
      </c>
      <c r="N183" s="202">
        <f t="shared" ref="N183:O183" si="163">SUM(N181:N182,)</f>
        <v>0</v>
      </c>
      <c r="O183" s="202">
        <f t="shared" si="163"/>
        <v>0</v>
      </c>
      <c r="P183" s="203">
        <f>SUM(P181:P182,)</f>
        <v>0</v>
      </c>
      <c r="Q183" s="204">
        <f>SUM(Q181:Q182,)</f>
        <v>140</v>
      </c>
      <c r="R183" s="202">
        <f t="shared" ref="R183:T183" si="164">SUM(R181:R182,)</f>
        <v>0</v>
      </c>
      <c r="S183" s="202">
        <f t="shared" si="164"/>
        <v>0</v>
      </c>
      <c r="T183" s="203">
        <f t="shared" si="164"/>
        <v>140</v>
      </c>
      <c r="U183" s="204"/>
      <c r="V183" s="202"/>
      <c r="W183" s="202"/>
      <c r="X183" s="203"/>
    </row>
    <row r="184" spans="1:66" s="1" customFormat="1" ht="13.5" customHeight="1" thickBot="1" x14ac:dyDescent="0.25">
      <c r="A184" s="90">
        <v>4</v>
      </c>
      <c r="B184" s="91">
        <v>3</v>
      </c>
      <c r="C184" s="402" t="s">
        <v>0</v>
      </c>
      <c r="D184" s="403"/>
      <c r="E184" s="403"/>
      <c r="F184" s="403"/>
      <c r="G184" s="403"/>
      <c r="H184" s="404"/>
      <c r="I184" s="68">
        <f>J184+L184</f>
        <v>8.5</v>
      </c>
      <c r="J184" s="60">
        <f>J165+J171+J174+J167+J177+J180</f>
        <v>0</v>
      </c>
      <c r="K184" s="60">
        <f>K165+K171+K174+K167+K177+K180</f>
        <v>0</v>
      </c>
      <c r="L184" s="60">
        <f>L165+L171+L174+L167+L177+L180</f>
        <v>8.5</v>
      </c>
      <c r="M184" s="195">
        <f>N184+P184</f>
        <v>59</v>
      </c>
      <c r="N184" s="196">
        <f>N165+N171+N174+N167+N177+N180+N183</f>
        <v>0</v>
      </c>
      <c r="O184" s="196">
        <f>O165+O171+O174+O167+O177+O180</f>
        <v>0</v>
      </c>
      <c r="P184" s="196">
        <f>P165+P171+P174+P167+P177+P180+P183</f>
        <v>59</v>
      </c>
      <c r="Q184" s="68">
        <f>R184+T184</f>
        <v>665</v>
      </c>
      <c r="R184" s="60">
        <f>R165+R171+R174+R167+R177+R180</f>
        <v>0</v>
      </c>
      <c r="S184" s="60">
        <f>S165+S171+S174+S167+S177+S180</f>
        <v>0</v>
      </c>
      <c r="T184" s="60">
        <f>T165+T171+T174+T167+T177+T180+T183</f>
        <v>665</v>
      </c>
      <c r="U184" s="39"/>
      <c r="V184" s="205"/>
      <c r="W184" s="205"/>
      <c r="X184" s="41"/>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row>
    <row r="185" spans="1:66" s="7" customFormat="1" ht="13.5" customHeight="1" thickBot="1" x14ac:dyDescent="0.25">
      <c r="A185" s="84">
        <v>4</v>
      </c>
      <c r="B185" s="103">
        <v>4</v>
      </c>
      <c r="C185" s="374" t="s">
        <v>9</v>
      </c>
      <c r="D185" s="375"/>
      <c r="E185" s="375"/>
      <c r="F185" s="375"/>
      <c r="G185" s="375"/>
      <c r="H185" s="375"/>
      <c r="I185" s="375"/>
      <c r="J185" s="375"/>
      <c r="K185" s="375"/>
      <c r="L185" s="375"/>
      <c r="M185" s="375"/>
      <c r="N185" s="375"/>
      <c r="O185" s="375"/>
      <c r="P185" s="375"/>
      <c r="Q185" s="375"/>
      <c r="R185" s="375"/>
      <c r="S185" s="375"/>
      <c r="T185" s="375"/>
      <c r="U185" s="375"/>
      <c r="V185" s="375"/>
      <c r="W185" s="375"/>
      <c r="X185" s="37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row>
    <row r="186" spans="1:66" s="1" customFormat="1" ht="38.25" customHeight="1" thickBot="1" x14ac:dyDescent="0.25">
      <c r="A186" s="355">
        <v>4</v>
      </c>
      <c r="B186" s="386">
        <v>4</v>
      </c>
      <c r="C186" s="450">
        <v>1</v>
      </c>
      <c r="D186" s="398" t="s">
        <v>10</v>
      </c>
      <c r="E186" s="451">
        <v>21</v>
      </c>
      <c r="F186" s="94" t="s">
        <v>89</v>
      </c>
      <c r="G186" s="94" t="s">
        <v>44</v>
      </c>
      <c r="H186" s="93" t="s">
        <v>8</v>
      </c>
      <c r="I186" s="46"/>
      <c r="J186" s="135"/>
      <c r="K186" s="135"/>
      <c r="L186" s="32"/>
      <c r="M186" s="46">
        <f>N186+P186</f>
        <v>0</v>
      </c>
      <c r="N186" s="135">
        <v>0</v>
      </c>
      <c r="O186" s="135"/>
      <c r="P186" s="136"/>
      <c r="Q186" s="46">
        <f>R186+T186</f>
        <v>3.5</v>
      </c>
      <c r="R186" s="250">
        <v>3.5</v>
      </c>
      <c r="S186" s="250"/>
      <c r="T186" s="251"/>
      <c r="U186" s="46">
        <f>V186+X186</f>
        <v>3.5</v>
      </c>
      <c r="V186" s="257">
        <v>3.5</v>
      </c>
      <c r="W186" s="257"/>
      <c r="X186" s="258"/>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row>
    <row r="187" spans="1:66" s="1" customFormat="1" ht="38.25" customHeight="1" thickBot="1" x14ac:dyDescent="0.25">
      <c r="A187" s="356"/>
      <c r="B187" s="387"/>
      <c r="C187" s="385"/>
      <c r="D187" s="350"/>
      <c r="E187" s="379"/>
      <c r="F187" s="352" t="s">
        <v>2</v>
      </c>
      <c r="G187" s="353"/>
      <c r="H187" s="354"/>
      <c r="I187" s="37"/>
      <c r="J187" s="35"/>
      <c r="K187" s="35"/>
      <c r="L187" s="36"/>
      <c r="M187" s="37">
        <f>N187</f>
        <v>0</v>
      </c>
      <c r="N187" s="35">
        <f>N186</f>
        <v>0</v>
      </c>
      <c r="O187" s="35"/>
      <c r="P187" s="36"/>
      <c r="Q187" s="204">
        <f>R187</f>
        <v>3.5</v>
      </c>
      <c r="R187" s="202">
        <f>R186</f>
        <v>3.5</v>
      </c>
      <c r="S187" s="202"/>
      <c r="T187" s="203"/>
      <c r="U187" s="204">
        <f>V187</f>
        <v>3.5</v>
      </c>
      <c r="V187" s="202">
        <f>V186</f>
        <v>3.5</v>
      </c>
      <c r="W187" s="202"/>
      <c r="X187" s="20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row>
    <row r="188" spans="1:66" s="1" customFormat="1" ht="15" customHeight="1" thickBot="1" x14ac:dyDescent="0.25">
      <c r="A188" s="90">
        <v>4</v>
      </c>
      <c r="B188" s="91">
        <v>4</v>
      </c>
      <c r="C188" s="402" t="s">
        <v>0</v>
      </c>
      <c r="D188" s="403"/>
      <c r="E188" s="403"/>
      <c r="F188" s="403"/>
      <c r="G188" s="403"/>
      <c r="H188" s="404"/>
      <c r="I188" s="69">
        <f t="shared" ref="I188:L188" si="165">I187</f>
        <v>0</v>
      </c>
      <c r="J188" s="38">
        <f t="shared" si="165"/>
        <v>0</v>
      </c>
      <c r="K188" s="38">
        <f t="shared" si="165"/>
        <v>0</v>
      </c>
      <c r="L188" s="41">
        <f t="shared" si="165"/>
        <v>0</v>
      </c>
      <c r="M188" s="69">
        <f t="shared" ref="M188:X188" si="166">M187</f>
        <v>0</v>
      </c>
      <c r="N188" s="38">
        <f t="shared" si="166"/>
        <v>0</v>
      </c>
      <c r="O188" s="38">
        <f t="shared" si="166"/>
        <v>0</v>
      </c>
      <c r="P188" s="41">
        <f t="shared" si="166"/>
        <v>0</v>
      </c>
      <c r="Q188" s="69">
        <f t="shared" si="166"/>
        <v>3.5</v>
      </c>
      <c r="R188" s="38">
        <f t="shared" si="166"/>
        <v>3.5</v>
      </c>
      <c r="S188" s="38">
        <f t="shared" si="166"/>
        <v>0</v>
      </c>
      <c r="T188" s="41">
        <f t="shared" si="166"/>
        <v>0</v>
      </c>
      <c r="U188" s="69">
        <f t="shared" si="166"/>
        <v>3.5</v>
      </c>
      <c r="V188" s="205">
        <f t="shared" si="166"/>
        <v>3.5</v>
      </c>
      <c r="W188" s="205">
        <f t="shared" si="166"/>
        <v>0</v>
      </c>
      <c r="X188" s="41">
        <f t="shared" si="166"/>
        <v>0</v>
      </c>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row>
    <row r="189" spans="1:66" s="1" customFormat="1" ht="12" thickBot="1" x14ac:dyDescent="0.25">
      <c r="A189" s="233">
        <v>4</v>
      </c>
      <c r="B189" s="92">
        <v>5</v>
      </c>
      <c r="C189" s="374" t="s">
        <v>65</v>
      </c>
      <c r="D189" s="375"/>
      <c r="E189" s="375"/>
      <c r="F189" s="375"/>
      <c r="G189" s="375"/>
      <c r="H189" s="375"/>
      <c r="I189" s="375"/>
      <c r="J189" s="375"/>
      <c r="K189" s="375"/>
      <c r="L189" s="375"/>
      <c r="M189" s="375"/>
      <c r="N189" s="375"/>
      <c r="O189" s="375"/>
      <c r="P189" s="375"/>
      <c r="Q189" s="375"/>
      <c r="R189" s="375"/>
      <c r="S189" s="375"/>
      <c r="T189" s="375"/>
      <c r="U189" s="375"/>
      <c r="V189" s="375"/>
      <c r="W189" s="375"/>
      <c r="X189" s="376"/>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row>
    <row r="190" spans="1:66" s="1" customFormat="1" ht="22.5" customHeight="1" x14ac:dyDescent="0.2">
      <c r="A190" s="383">
        <v>4</v>
      </c>
      <c r="B190" s="358">
        <v>5</v>
      </c>
      <c r="C190" s="365">
        <v>1</v>
      </c>
      <c r="D190" s="373" t="s">
        <v>34</v>
      </c>
      <c r="E190" s="200">
        <v>2</v>
      </c>
      <c r="F190" s="365" t="s">
        <v>89</v>
      </c>
      <c r="G190" s="365" t="s">
        <v>178</v>
      </c>
      <c r="H190" s="110" t="s">
        <v>8</v>
      </c>
      <c r="I190" s="47"/>
      <c r="J190" s="48"/>
      <c r="K190" s="48"/>
      <c r="L190" s="49"/>
      <c r="M190" s="47">
        <f>SUM(N190,P190)</f>
        <v>11.8</v>
      </c>
      <c r="N190" s="48">
        <v>11.8</v>
      </c>
      <c r="O190" s="48"/>
      <c r="P190" s="49"/>
      <c r="Q190" s="47">
        <f>SUM(R190,T190)</f>
        <v>43.2</v>
      </c>
      <c r="R190" s="48"/>
      <c r="S190" s="48"/>
      <c r="T190" s="49">
        <v>43.2</v>
      </c>
      <c r="U190" s="47">
        <f>X190</f>
        <v>30</v>
      </c>
      <c r="V190" s="48"/>
      <c r="W190" s="48"/>
      <c r="X190" s="49">
        <v>30</v>
      </c>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row>
    <row r="191" spans="1:66" s="1" customFormat="1" ht="22.5" customHeight="1" thickBot="1" x14ac:dyDescent="0.25">
      <c r="A191" s="383"/>
      <c r="B191" s="358"/>
      <c r="C191" s="365"/>
      <c r="D191" s="373"/>
      <c r="E191" s="200">
        <v>29</v>
      </c>
      <c r="F191" s="366"/>
      <c r="G191" s="366"/>
      <c r="H191" s="244" t="s">
        <v>8</v>
      </c>
      <c r="I191" s="151"/>
      <c r="J191" s="146"/>
      <c r="K191" s="146"/>
      <c r="L191" s="152"/>
      <c r="M191" s="151">
        <f>N191</f>
        <v>7</v>
      </c>
      <c r="N191" s="146">
        <v>7</v>
      </c>
      <c r="O191" s="146"/>
      <c r="P191" s="152"/>
      <c r="Q191" s="151">
        <v>30</v>
      </c>
      <c r="R191" s="146"/>
      <c r="S191" s="146"/>
      <c r="T191" s="152">
        <v>36</v>
      </c>
      <c r="U191" s="151">
        <v>30</v>
      </c>
      <c r="V191" s="146"/>
      <c r="W191" s="146"/>
      <c r="X191" s="152">
        <v>30</v>
      </c>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row>
    <row r="192" spans="1:66" s="1" customFormat="1" ht="21" customHeight="1" thickBot="1" x14ac:dyDescent="0.25">
      <c r="A192" s="383"/>
      <c r="B192" s="358"/>
      <c r="C192" s="371"/>
      <c r="D192" s="372"/>
      <c r="E192" s="87"/>
      <c r="F192" s="362" t="s">
        <v>2</v>
      </c>
      <c r="G192" s="363"/>
      <c r="H192" s="364"/>
      <c r="I192" s="34">
        <f t="shared" ref="I192:K192" si="167">SUM(I190)</f>
        <v>0</v>
      </c>
      <c r="J192" s="202">
        <f t="shared" si="167"/>
        <v>0</v>
      </c>
      <c r="K192" s="202">
        <f t="shared" si="167"/>
        <v>0</v>
      </c>
      <c r="L192" s="203"/>
      <c r="M192" s="34">
        <f>SUM(N192+P192)</f>
        <v>18.8</v>
      </c>
      <c r="N192" s="202">
        <f>SUM(N190,N191)</f>
        <v>18.8</v>
      </c>
      <c r="O192" s="202">
        <f>SUM(O190)</f>
        <v>0</v>
      </c>
      <c r="P192" s="203">
        <f>SUM(P190:P191)</f>
        <v>0</v>
      </c>
      <c r="Q192" s="34">
        <f>SUM(R192+T192)</f>
        <v>79.2</v>
      </c>
      <c r="R192" s="202">
        <f t="shared" ref="R192:W192" si="168">SUM(R190)</f>
        <v>0</v>
      </c>
      <c r="S192" s="202">
        <f t="shared" si="168"/>
        <v>0</v>
      </c>
      <c r="T192" s="203">
        <f>SUM(T190:T191)</f>
        <v>79.2</v>
      </c>
      <c r="U192" s="34">
        <f>SUM(V192+X192)</f>
        <v>60</v>
      </c>
      <c r="V192" s="202">
        <f t="shared" si="168"/>
        <v>0</v>
      </c>
      <c r="W192" s="202">
        <f t="shared" si="168"/>
        <v>0</v>
      </c>
      <c r="X192" s="203">
        <f>SUM(X190:X191)</f>
        <v>60</v>
      </c>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row>
    <row r="193" spans="1:66" s="3" customFormat="1" ht="34.5" customHeight="1" thickBot="1" x14ac:dyDescent="0.25">
      <c r="A193" s="367">
        <v>4</v>
      </c>
      <c r="B193" s="358">
        <v>5</v>
      </c>
      <c r="C193" s="371">
        <v>2</v>
      </c>
      <c r="D193" s="372" t="s">
        <v>112</v>
      </c>
      <c r="E193" s="351">
        <v>2</v>
      </c>
      <c r="F193" s="94" t="s">
        <v>89</v>
      </c>
      <c r="G193" s="94" t="s">
        <v>177</v>
      </c>
      <c r="H193" s="93" t="s">
        <v>8</v>
      </c>
      <c r="I193" s="134"/>
      <c r="J193" s="135"/>
      <c r="K193" s="135"/>
      <c r="L193" s="136"/>
      <c r="M193" s="134">
        <f>P193</f>
        <v>12.5</v>
      </c>
      <c r="N193" s="135"/>
      <c r="O193" s="135"/>
      <c r="P193" s="136">
        <v>12.5</v>
      </c>
      <c r="Q193" s="77"/>
      <c r="R193" s="78"/>
      <c r="S193" s="78"/>
      <c r="T193" s="79"/>
      <c r="U193" s="246"/>
      <c r="V193" s="247"/>
      <c r="W193" s="247"/>
      <c r="X193" s="248"/>
    </row>
    <row r="194" spans="1:66" s="3" customFormat="1" ht="27.75" customHeight="1" thickBot="1" x14ac:dyDescent="0.25">
      <c r="A194" s="367"/>
      <c r="B194" s="358"/>
      <c r="C194" s="371"/>
      <c r="D194" s="372"/>
      <c r="E194" s="351"/>
      <c r="F194" s="352" t="s">
        <v>2</v>
      </c>
      <c r="G194" s="353"/>
      <c r="H194" s="354"/>
      <c r="I194" s="37">
        <f t="shared" ref="I194:P194" si="169">SUM(I193)</f>
        <v>0</v>
      </c>
      <c r="J194" s="35">
        <f t="shared" si="169"/>
        <v>0</v>
      </c>
      <c r="K194" s="35">
        <f t="shared" si="169"/>
        <v>0</v>
      </c>
      <c r="L194" s="36">
        <f t="shared" si="169"/>
        <v>0</v>
      </c>
      <c r="M194" s="37">
        <f t="shared" si="169"/>
        <v>12.5</v>
      </c>
      <c r="N194" s="35">
        <f t="shared" si="169"/>
        <v>0</v>
      </c>
      <c r="O194" s="35">
        <f t="shared" si="169"/>
        <v>0</v>
      </c>
      <c r="P194" s="36">
        <f t="shared" si="169"/>
        <v>12.5</v>
      </c>
      <c r="Q194" s="37">
        <f t="shared" ref="Q194:T194" si="170">SUM(Q193)</f>
        <v>0</v>
      </c>
      <c r="R194" s="35">
        <f t="shared" si="170"/>
        <v>0</v>
      </c>
      <c r="S194" s="35">
        <f t="shared" si="170"/>
        <v>0</v>
      </c>
      <c r="T194" s="36">
        <f t="shared" si="170"/>
        <v>0</v>
      </c>
      <c r="U194" s="204"/>
      <c r="V194" s="202"/>
      <c r="W194" s="202"/>
      <c r="X194" s="203"/>
    </row>
    <row r="195" spans="1:66" s="1" customFormat="1" ht="24.75" customHeight="1" thickBot="1" x14ac:dyDescent="0.25">
      <c r="A195" s="367">
        <v>4</v>
      </c>
      <c r="B195" s="358">
        <v>5</v>
      </c>
      <c r="C195" s="371">
        <v>3</v>
      </c>
      <c r="D195" s="349" t="s">
        <v>69</v>
      </c>
      <c r="E195" s="351">
        <v>2</v>
      </c>
      <c r="F195" s="88" t="s">
        <v>89</v>
      </c>
      <c r="G195" s="88" t="s">
        <v>176</v>
      </c>
      <c r="H195" s="93" t="s">
        <v>8</v>
      </c>
      <c r="I195" s="30"/>
      <c r="J195" s="31"/>
      <c r="K195" s="31"/>
      <c r="L195" s="32"/>
      <c r="M195" s="30">
        <f>SUM(N195,P195)</f>
        <v>0</v>
      </c>
      <c r="N195" s="31"/>
      <c r="O195" s="31"/>
      <c r="P195" s="32"/>
      <c r="Q195" s="30">
        <v>15</v>
      </c>
      <c r="R195" s="31"/>
      <c r="S195" s="31"/>
      <c r="T195" s="32">
        <v>15</v>
      </c>
      <c r="U195" s="30"/>
      <c r="V195" s="31"/>
      <c r="W195" s="31"/>
      <c r="X195" s="32"/>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row>
    <row r="196" spans="1:66" s="1" customFormat="1" ht="24.75" customHeight="1" thickBot="1" x14ac:dyDescent="0.25">
      <c r="A196" s="367"/>
      <c r="B196" s="358"/>
      <c r="C196" s="371"/>
      <c r="D196" s="350"/>
      <c r="E196" s="351"/>
      <c r="F196" s="352" t="s">
        <v>2</v>
      </c>
      <c r="G196" s="353"/>
      <c r="H196" s="354"/>
      <c r="I196" s="37"/>
      <c r="J196" s="35"/>
      <c r="K196" s="35"/>
      <c r="L196" s="36"/>
      <c r="M196" s="34">
        <f t="shared" ref="M196:P196" si="171">SUM(M195)</f>
        <v>0</v>
      </c>
      <c r="N196" s="35">
        <f t="shared" si="171"/>
        <v>0</v>
      </c>
      <c r="O196" s="35">
        <f t="shared" si="171"/>
        <v>0</v>
      </c>
      <c r="P196" s="36">
        <f t="shared" si="171"/>
        <v>0</v>
      </c>
      <c r="Q196" s="37">
        <f t="shared" ref="Q196:T196" si="172">SUM(Q195)</f>
        <v>15</v>
      </c>
      <c r="R196" s="35">
        <f t="shared" si="172"/>
        <v>0</v>
      </c>
      <c r="S196" s="35">
        <f t="shared" si="172"/>
        <v>0</v>
      </c>
      <c r="T196" s="36">
        <f t="shared" si="172"/>
        <v>15</v>
      </c>
      <c r="U196" s="204"/>
      <c r="V196" s="202"/>
      <c r="W196" s="202"/>
      <c r="X196" s="20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row>
    <row r="197" spans="1:66" s="1" customFormat="1" ht="24.75" customHeight="1" thickBot="1" x14ac:dyDescent="0.25">
      <c r="A197" s="367">
        <v>4</v>
      </c>
      <c r="B197" s="358">
        <v>5</v>
      </c>
      <c r="C197" s="371">
        <v>4</v>
      </c>
      <c r="D197" s="349" t="s">
        <v>191</v>
      </c>
      <c r="E197" s="351">
        <v>32</v>
      </c>
      <c r="F197" s="334" t="s">
        <v>89</v>
      </c>
      <c r="G197" s="334" t="s">
        <v>137</v>
      </c>
      <c r="H197" s="93" t="s">
        <v>8</v>
      </c>
      <c r="I197" s="30"/>
      <c r="J197" s="31"/>
      <c r="K197" s="31"/>
      <c r="L197" s="32"/>
      <c r="M197" s="30">
        <f>SUM(N197,P197)</f>
        <v>0</v>
      </c>
      <c r="N197" s="31">
        <v>0</v>
      </c>
      <c r="O197" s="31"/>
      <c r="P197" s="32"/>
      <c r="Q197" s="30">
        <f>R197+T197</f>
        <v>15</v>
      </c>
      <c r="R197" s="31">
        <v>15</v>
      </c>
      <c r="S197" s="31"/>
      <c r="T197" s="32"/>
      <c r="U197" s="30"/>
      <c r="V197" s="31"/>
      <c r="W197" s="31"/>
      <c r="X197" s="32"/>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row>
    <row r="198" spans="1:66" s="1" customFormat="1" ht="24.75" customHeight="1" thickBot="1" x14ac:dyDescent="0.25">
      <c r="A198" s="367"/>
      <c r="B198" s="358"/>
      <c r="C198" s="371"/>
      <c r="D198" s="350"/>
      <c r="E198" s="351"/>
      <c r="F198" s="352" t="s">
        <v>2</v>
      </c>
      <c r="G198" s="353"/>
      <c r="H198" s="354"/>
      <c r="I198" s="204"/>
      <c r="J198" s="202"/>
      <c r="K198" s="202"/>
      <c r="L198" s="203"/>
      <c r="M198" s="34">
        <f t="shared" ref="M198:T198" si="173">SUM(M197)</f>
        <v>0</v>
      </c>
      <c r="N198" s="202">
        <f t="shared" si="173"/>
        <v>0</v>
      </c>
      <c r="O198" s="202">
        <f t="shared" si="173"/>
        <v>0</v>
      </c>
      <c r="P198" s="203">
        <f t="shared" si="173"/>
        <v>0</v>
      </c>
      <c r="Q198" s="204">
        <f t="shared" si="173"/>
        <v>15</v>
      </c>
      <c r="R198" s="202">
        <f t="shared" si="173"/>
        <v>15</v>
      </c>
      <c r="S198" s="202">
        <f t="shared" si="173"/>
        <v>0</v>
      </c>
      <c r="T198" s="203">
        <f t="shared" si="173"/>
        <v>0</v>
      </c>
      <c r="U198" s="204"/>
      <c r="V198" s="202"/>
      <c r="W198" s="202"/>
      <c r="X198" s="20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row>
    <row r="199" spans="1:66" s="1" customFormat="1" ht="12" customHeight="1" thickBot="1" x14ac:dyDescent="0.25">
      <c r="A199" s="95">
        <v>4</v>
      </c>
      <c r="B199" s="96">
        <v>5</v>
      </c>
      <c r="C199" s="393" t="s">
        <v>0</v>
      </c>
      <c r="D199" s="394"/>
      <c r="E199" s="394"/>
      <c r="F199" s="394"/>
      <c r="G199" s="394"/>
      <c r="H199" s="475"/>
      <c r="I199" s="39">
        <f>SUM(J199+L199)</f>
        <v>0</v>
      </c>
      <c r="J199" s="38">
        <f>SUM(J194,J196,J192)</f>
        <v>0</v>
      </c>
      <c r="K199" s="38">
        <f>SUM(K194,K196,K192)</f>
        <v>0</v>
      </c>
      <c r="L199" s="38">
        <f>SUM(L194,L196,L192)</f>
        <v>0</v>
      </c>
      <c r="M199" s="39">
        <f t="shared" ref="M199" si="174">SUM(N199+P199)</f>
        <v>31.3</v>
      </c>
      <c r="N199" s="205">
        <f>SUM(N194,N196,N192,N198)</f>
        <v>18.8</v>
      </c>
      <c r="O199" s="205">
        <f t="shared" ref="O199:P199" si="175">SUM(O194,O196,O192)</f>
        <v>0</v>
      </c>
      <c r="P199" s="205">
        <f t="shared" si="175"/>
        <v>12.5</v>
      </c>
      <c r="Q199" s="39">
        <f t="shared" ref="Q199" si="176">SUM(R199+T199)</f>
        <v>109.2</v>
      </c>
      <c r="R199" s="205">
        <f>SUM(R194,R196,R192,R198)</f>
        <v>15</v>
      </c>
      <c r="S199" s="205">
        <f t="shared" ref="S199:T199" si="177">SUM(S194,S196,S192)</f>
        <v>0</v>
      </c>
      <c r="T199" s="205">
        <f t="shared" si="177"/>
        <v>94.2</v>
      </c>
      <c r="U199" s="39">
        <f t="shared" ref="U199" si="178">SUM(V199+X199)</f>
        <v>60</v>
      </c>
      <c r="V199" s="205">
        <f t="shared" ref="V199:X199" si="179">SUM(V194,V196,V192)</f>
        <v>0</v>
      </c>
      <c r="W199" s="205">
        <f t="shared" si="179"/>
        <v>0</v>
      </c>
      <c r="X199" s="205">
        <f t="shared" si="179"/>
        <v>60</v>
      </c>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row>
    <row r="200" spans="1:66" s="1" customFormat="1" ht="12" customHeight="1" thickBot="1" x14ac:dyDescent="0.25">
      <c r="A200" s="95">
        <v>4</v>
      </c>
      <c r="B200" s="458" t="s">
        <v>1</v>
      </c>
      <c r="C200" s="459"/>
      <c r="D200" s="459"/>
      <c r="E200" s="459"/>
      <c r="F200" s="459"/>
      <c r="G200" s="459"/>
      <c r="H200" s="459"/>
      <c r="I200" s="160">
        <f t="shared" ref="I200:Q200" si="180">SUM(I158,I162,I184,I188,I199)</f>
        <v>8.5</v>
      </c>
      <c r="J200" s="70">
        <f t="shared" si="180"/>
        <v>0</v>
      </c>
      <c r="K200" s="70">
        <f t="shared" si="180"/>
        <v>0</v>
      </c>
      <c r="L200" s="70">
        <f t="shared" si="180"/>
        <v>8.5</v>
      </c>
      <c r="M200" s="160">
        <f t="shared" si="180"/>
        <v>95.2</v>
      </c>
      <c r="N200" s="70">
        <f t="shared" si="180"/>
        <v>18.8</v>
      </c>
      <c r="O200" s="70">
        <f t="shared" si="180"/>
        <v>0</v>
      </c>
      <c r="P200" s="70">
        <f t="shared" si="180"/>
        <v>76.400000000000006</v>
      </c>
      <c r="Q200" s="160">
        <f t="shared" si="180"/>
        <v>837.7</v>
      </c>
      <c r="R200" s="70">
        <f>SUM(R158,R162,R184,R188,R199,)</f>
        <v>18.5</v>
      </c>
      <c r="S200" s="70">
        <f>SUM(S158,S162,S184,S188,S199,)</f>
        <v>0</v>
      </c>
      <c r="T200" s="70">
        <f>SUM(T158,T162,T184,T188,T199,)</f>
        <v>819.2</v>
      </c>
      <c r="U200" s="160">
        <f>SUM(U158,U162,U184,U188,U199)</f>
        <v>123.5</v>
      </c>
      <c r="V200" s="70">
        <f>SUM(V158,V162,V184,V188,V199,)</f>
        <v>3.5</v>
      </c>
      <c r="W200" s="70">
        <f>SUM(W158,W162,W184,W188,W199,)</f>
        <v>0</v>
      </c>
      <c r="X200" s="70">
        <f>SUM(X158,X162,X184,X188,X199,)</f>
        <v>120</v>
      </c>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row>
    <row r="201" spans="1:66" s="1" customFormat="1" ht="12" customHeight="1" thickBot="1" x14ac:dyDescent="0.25">
      <c r="A201" s="469" t="s">
        <v>16</v>
      </c>
      <c r="B201" s="470"/>
      <c r="C201" s="470"/>
      <c r="D201" s="470"/>
      <c r="E201" s="470"/>
      <c r="F201" s="470"/>
      <c r="G201" s="470"/>
      <c r="H201" s="471"/>
      <c r="I201" s="157">
        <f>J201+L201</f>
        <v>1875.2000000000003</v>
      </c>
      <c r="J201" s="158">
        <f>SUM(J28,J70,J151,J200)</f>
        <v>1365.3000000000002</v>
      </c>
      <c r="K201" s="158">
        <f>SUM(K28,K70,K151,K200)</f>
        <v>55.2</v>
      </c>
      <c r="L201" s="159">
        <f>SUM(L28,L70,L151,L200)</f>
        <v>509.90000000000003</v>
      </c>
      <c r="M201" s="157">
        <f>N201+P201</f>
        <v>2211.3999999999996</v>
      </c>
      <c r="N201" s="158">
        <f>SUM(N28,N70,N151,N200)</f>
        <v>1408.7999999999997</v>
      </c>
      <c r="O201" s="158">
        <f>SUM(O28,O70,O151,O200)</f>
        <v>72.900000000000006</v>
      </c>
      <c r="P201" s="159">
        <f>SUM(P28,P70,P151,P200)</f>
        <v>802.6</v>
      </c>
      <c r="Q201" s="157">
        <f>R201+T201</f>
        <v>5094.7000000000007</v>
      </c>
      <c r="R201" s="158">
        <f>SUM(R28,R70,R151,R200)</f>
        <v>1040.9000000000001</v>
      </c>
      <c r="S201" s="158">
        <f>SUM(S28,S70,S151,S200)</f>
        <v>75.599999999999994</v>
      </c>
      <c r="T201" s="159">
        <f>SUM(T28,T70,T151,T200)</f>
        <v>4053.8</v>
      </c>
      <c r="U201" s="266">
        <f>V201+X201</f>
        <v>2293.9</v>
      </c>
      <c r="V201" s="267">
        <f>SUM(V28,V70,V151,V200)</f>
        <v>761.7</v>
      </c>
      <c r="W201" s="267">
        <f>SUM(W28,W70,W151,W200)</f>
        <v>68.3</v>
      </c>
      <c r="X201" s="268">
        <f>SUM(X28,X70,X151,X200)</f>
        <v>1532.2</v>
      </c>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row>
    <row r="202" spans="1:66" s="1" customFormat="1" ht="13.5" customHeight="1" x14ac:dyDescent="0.2">
      <c r="A202" s="466" t="s">
        <v>105</v>
      </c>
      <c r="B202" s="467"/>
      <c r="C202" s="467"/>
      <c r="D202" s="467"/>
      <c r="E202" s="467"/>
      <c r="F202" s="467"/>
      <c r="G202" s="467"/>
      <c r="H202" s="468"/>
      <c r="I202" s="300">
        <f>J202+L202</f>
        <v>350.1</v>
      </c>
      <c r="J202" s="211">
        <f>SUM(,J12,J14,J16,J22,J25,J18,J34,J38,J41,J73,J76,J82,J84,J86,J90,J96,J143,J100,J102,J108,J110,J121,J127,J129,J133,J154,J156,J160,J164,J166,J168,J175,J186,J193,J195,J78,J136,J43,J88,J172,J67)</f>
        <v>287</v>
      </c>
      <c r="K202" s="211">
        <f>SUM(,K12,K14,K16,K22,K25,K18,K34,K38,K41,K73,K76,K82,K84,K86,K90,K96,K143,K100,K102,K108,K110,K121,K127,K129,K133,K154,K156,K160,K164,K166,K168,K175,K186,K193,K195,K78,K136,K43,K88,K172)</f>
        <v>52.2</v>
      </c>
      <c r="L202" s="211">
        <f>SUM(,L12,L14,L16,L22,L25,L18,L34,L38,L41,L73,L76,L82,L143,L84,L86,L90,L96,L143,L100,L102,L108,L110,L121,L127,L129,L133,L154,L156,L160,L164,L166,L168,L175,L186,L193,L195,L78,L136,L43,L88,L172)</f>
        <v>63.1</v>
      </c>
      <c r="M202" s="163">
        <f>N202+P202</f>
        <v>500.5</v>
      </c>
      <c r="N202" s="211">
        <f>SUM(N12,N14,N16,N18,N22,N25,N34,N38,N41,N43,N73,N76,N78,N82,N84,N86,N88,N90,N96,N100,N102,N108,N110,N112,N113,N115,N117,N121,N127,N129,N133,N136,N141,N143,N145,N154,N156,N160,N164,N166,N168,N170,N172,N173,N175,N176,N178:N179,N181,N182,N186,N190,N191,N193,N195,N197)</f>
        <v>315.60000000000002</v>
      </c>
      <c r="O202" s="211">
        <f>SUM(O12,O14,O16,O18,O22,O25,O34,O38,O41,O43,O73,O76,O78,O82,O84,O86,O88,O90,O96,O100,O102,O108,O110,O112,O113,O115,O117,O121,O127,O129,O133,O136,O141,O143,O145,O154,O156,O160,O164,O166,O168,O170,O172,O173,O175,O176,O178:O179,O186,O190,O191,O193,O195)</f>
        <v>69.400000000000006</v>
      </c>
      <c r="P202" s="211">
        <f>SUM(P12,P14,P16,P18,P22,P25,P34,P38,P41,P43,P73,P76,P78,P82,P84,P86,P88,P90,P96,P100,P102,P108,P110,P112,P113,P115,P117,P121,P127,P129,P133,P136,P141,P143,P145,P154,P156,P160,P164,P166,P168,P170,P172,P173,P175,P176,P178:P179,P181,P182,P186,P190,P191,P193,P195,P51,P55)</f>
        <v>184.9</v>
      </c>
      <c r="Q202" s="163">
        <f>R202+T202</f>
        <v>1739</v>
      </c>
      <c r="R202" s="211">
        <f>SUM(R12,R14,R16,R18,R22,R25,R34,R38,R41,R43,R73,R76,R78,R82,R84,R86,R88,R90,R96,R100,R102,R108,R138,R92,R110,R112,R113,R115,R117,R121,R127,R129,R133,R136,R141,R143,R145,R154,R156,R160,R164,R166,R168,R170,R172,R173,R175,R176,R178:R179,R186,R190,R191,R193,R195,R197)</f>
        <v>411.1</v>
      </c>
      <c r="S202" s="211">
        <f>SUM(S12,S14,S16,S18,S22,S25,S34,S38,S41,S43,S73,S76,S78,S82,S84,S86,S88,S90,S96,S100,S102,S108,S110,S112,S113,S115,S117,S121,S127,S129,S133,S136,S141,S143,S145,S154,S156,S160,S164,S166,S168,S170,S172,S173,S175,S176,S178:S179,S186,S190,S191,S193,S195)</f>
        <v>69</v>
      </c>
      <c r="T202" s="211">
        <f>SUM(T12,T14,T16,T18,T22,T25,T34,T38,T41,T43,T59,T73,T76,T78,T82,T84,T86,T88,T90,T96,T100,T102,T108,T110,T112,T113,T115,T117,T51,T55,T121,T127,T129,T133,T136,T141,T143,T145,T147,T154,T156,T160,T164,T166,T168,T170,T172,T173,T175,T176,T178:T179,T186,T190,+T181,T182,T191,T193,T195,T197)</f>
        <v>1327.9</v>
      </c>
      <c r="U202" s="163">
        <f>V202+X202</f>
        <v>486.4</v>
      </c>
      <c r="V202" s="211">
        <f>SUM(V14,V16,V18,V22,V73,V82,V84,V86,V90,V186,V34,V25,V88,V67)</f>
        <v>245</v>
      </c>
      <c r="W202" s="211">
        <f>SUM(W73)</f>
        <v>68.3</v>
      </c>
      <c r="X202" s="237">
        <f>SUM(X154,X190,X191,X156,X160,X147,X133,X51,X55)</f>
        <v>241.4</v>
      </c>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row>
    <row r="203" spans="1:66" s="1" customFormat="1" ht="13.5" customHeight="1" x14ac:dyDescent="0.2">
      <c r="A203" s="455" t="s">
        <v>106</v>
      </c>
      <c r="B203" s="456"/>
      <c r="C203" s="456"/>
      <c r="D203" s="456"/>
      <c r="E203" s="456"/>
      <c r="F203" s="456"/>
      <c r="G203" s="456"/>
      <c r="H203" s="457"/>
      <c r="I203" s="301">
        <f t="shared" ref="I203" si="181">J203+L203</f>
        <v>36</v>
      </c>
      <c r="J203" s="71">
        <f>SUM(J74,)</f>
        <v>36</v>
      </c>
      <c r="K203" s="71">
        <f>SUM(K74,)</f>
        <v>0.5</v>
      </c>
      <c r="L203" s="165">
        <f>SUM(L74,)</f>
        <v>0</v>
      </c>
      <c r="M203" s="164">
        <f t="shared" ref="M203" si="182">N203+P203</f>
        <v>54</v>
      </c>
      <c r="N203" s="71">
        <f>SUM(N74,)</f>
        <v>52.5</v>
      </c>
      <c r="O203" s="212">
        <f>SUM(O74,)</f>
        <v>2</v>
      </c>
      <c r="P203" s="212">
        <f>SUM(P74,)</f>
        <v>1.5</v>
      </c>
      <c r="Q203" s="220">
        <f t="shared" ref="Q203" si="183">R203+T203</f>
        <v>30</v>
      </c>
      <c r="R203" s="212">
        <f>SUM(R74,)</f>
        <v>30</v>
      </c>
      <c r="S203" s="212">
        <f>SUM(S74,)</f>
        <v>0</v>
      </c>
      <c r="T203" s="331">
        <f>SUM(T74,)</f>
        <v>0</v>
      </c>
      <c r="U203" s="220">
        <f t="shared" ref="U203:U208" si="184">V203+X203</f>
        <v>30</v>
      </c>
      <c r="V203" s="333">
        <f>V74</f>
        <v>30</v>
      </c>
      <c r="W203" s="212"/>
      <c r="X203" s="216"/>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row>
    <row r="204" spans="1:66" s="1" customFormat="1" ht="13.5" customHeight="1" x14ac:dyDescent="0.2">
      <c r="A204" s="455" t="s">
        <v>107</v>
      </c>
      <c r="B204" s="456"/>
      <c r="C204" s="456"/>
      <c r="D204" s="456"/>
      <c r="E204" s="456"/>
      <c r="F204" s="456"/>
      <c r="G204" s="456"/>
      <c r="H204" s="457"/>
      <c r="I204" s="301">
        <f>SUM(I31,I33,I36,I67,I63,I65,I47)</f>
        <v>903.8</v>
      </c>
      <c r="J204" s="212">
        <f>SUM(J31,J33,J36,J67,J63,J65,J47)</f>
        <v>457</v>
      </c>
      <c r="K204" s="212">
        <f>SUM(K31,K33,K36,K67,K63,K65,K47)</f>
        <v>0</v>
      </c>
      <c r="L204" s="212">
        <f>SUM(L31,L33,L36,L67,L63,L65,L47)</f>
        <v>446.8</v>
      </c>
      <c r="M204" s="164">
        <f>N204+P204</f>
        <v>842</v>
      </c>
      <c r="N204" s="212">
        <f>SUM(N31,N33,N36,N47,N67,N63,N65)</f>
        <v>457</v>
      </c>
      <c r="O204" s="212">
        <f>SUM(O31,O33,O36,O47,O67,O63,O65)</f>
        <v>0</v>
      </c>
      <c r="P204" s="212">
        <f>SUM(P31,P33,P36,P47,P67,P63,P65)</f>
        <v>385</v>
      </c>
      <c r="Q204" s="220">
        <f>R204+T204</f>
        <v>926.7</v>
      </c>
      <c r="R204" s="269">
        <f>SUM(R31,R33,R36,R67,R63,R65)</f>
        <v>466.7</v>
      </c>
      <c r="S204" s="212">
        <f>SUM(S31,S33,S36,S67,S63,S65)</f>
        <v>0</v>
      </c>
      <c r="T204" s="270">
        <f>SUM(T31,T33,T36,T67,T63,T65,T47)</f>
        <v>460</v>
      </c>
      <c r="U204" s="220">
        <f t="shared" si="184"/>
        <v>926.7</v>
      </c>
      <c r="V204" s="212">
        <f>SUM(V67,V36,V33,V31,V63,V65)</f>
        <v>466.7</v>
      </c>
      <c r="W204" s="212"/>
      <c r="X204" s="216">
        <f>X47</f>
        <v>460</v>
      </c>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row>
    <row r="205" spans="1:66" s="13" customFormat="1" ht="13.5" customHeight="1" x14ac:dyDescent="0.2">
      <c r="A205" s="455" t="s">
        <v>108</v>
      </c>
      <c r="B205" s="456"/>
      <c r="C205" s="456"/>
      <c r="D205" s="456"/>
      <c r="E205" s="456"/>
      <c r="F205" s="456"/>
      <c r="G205" s="456"/>
      <c r="H205" s="457"/>
      <c r="I205" s="301">
        <f t="shared" ref="I205" si="185">J205+L205</f>
        <v>437.1</v>
      </c>
      <c r="J205" s="71">
        <f>SUM(J39,J94,J103,J106,J125,J131,J134,J137,J44)</f>
        <v>437.1</v>
      </c>
      <c r="K205" s="71">
        <f>SUM(K39,K94,K103,K106,K125,K131,K134,K137)</f>
        <v>2.1</v>
      </c>
      <c r="L205" s="71">
        <f>SUM(L39,L94,L103,L106,L125,L131,L134,L137)</f>
        <v>0</v>
      </c>
      <c r="M205" s="164">
        <f t="shared" ref="M205" si="186">N205+P205</f>
        <v>577.90000000000009</v>
      </c>
      <c r="N205" s="71">
        <f>SUM(N39,N94,N103,N106,N125,N131,N134,N44,N139,N137)</f>
        <v>379.6</v>
      </c>
      <c r="O205" s="212">
        <f>SUM(O39,O94,,O103,O106,O125,O131,O134,O44,O137)</f>
        <v>1.1000000000000001</v>
      </c>
      <c r="P205" s="212">
        <f>SUM(P39,P94,P103,P106,P125,P131,P134,P44,P137,P139,P52,P49)</f>
        <v>198.3</v>
      </c>
      <c r="Q205" s="220">
        <f t="shared" ref="Q205:Q206" si="187">R205+T205</f>
        <v>2303</v>
      </c>
      <c r="R205" s="212">
        <f>SUM(R39,R94,R103,R106,R125,R131,R134,R44,R137,R139)</f>
        <v>96.7</v>
      </c>
      <c r="S205" s="212">
        <f>SUM(S39,S94,S103,S106,S125,S131,S134)</f>
        <v>6</v>
      </c>
      <c r="T205" s="216">
        <f>SUM(T39,T94,T103,T106,T125,T131,T134,T148,T52,T56,T49)</f>
        <v>2206.3000000000002</v>
      </c>
      <c r="U205" s="220">
        <f t="shared" si="184"/>
        <v>755.8</v>
      </c>
      <c r="V205" s="212"/>
      <c r="W205" s="212"/>
      <c r="X205" s="216">
        <f>SUM(X52,X134,X148,X56)</f>
        <v>755.8</v>
      </c>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row>
    <row r="206" spans="1:66" s="12" customFormat="1" ht="13.5" customHeight="1" x14ac:dyDescent="0.2">
      <c r="A206" s="455" t="s">
        <v>109</v>
      </c>
      <c r="B206" s="456"/>
      <c r="C206" s="456"/>
      <c r="D206" s="456"/>
      <c r="E206" s="456"/>
      <c r="F206" s="456"/>
      <c r="G206" s="456"/>
      <c r="H206" s="457"/>
      <c r="I206" s="302">
        <f>J206+L206</f>
        <v>148.19999999999999</v>
      </c>
      <c r="J206" s="72">
        <f>SUM(J95,J104,J107,J122,J130,J45)</f>
        <v>148.19999999999999</v>
      </c>
      <c r="K206" s="72">
        <f>SUM(K95,K104,K107,K122,K130)</f>
        <v>0.4</v>
      </c>
      <c r="L206" s="76">
        <f>SUM(L95,L104,L107,L122,L130)</f>
        <v>0</v>
      </c>
      <c r="M206" s="116">
        <f t="shared" ref="M206" si="188">N206+P206</f>
        <v>193.2</v>
      </c>
      <c r="N206" s="72">
        <f>SUM(N95,N104,N107,N122,N130,N45)</f>
        <v>184.1</v>
      </c>
      <c r="O206" s="213">
        <f>SUM(O95,O104,O107,O122,O130,O45)</f>
        <v>0.4</v>
      </c>
      <c r="P206" s="213">
        <f>SUM(P95,P104,P107,P122,P130,P45,P53,P57)</f>
        <v>9.1</v>
      </c>
      <c r="Q206" s="221">
        <f t="shared" si="187"/>
        <v>76</v>
      </c>
      <c r="R206" s="213">
        <f>SUM(R95,R104,R107,R122,R130,R45)</f>
        <v>16.399999999999999</v>
      </c>
      <c r="S206" s="213">
        <f>SUM(S95,S104,S107,S122,S130,S45)</f>
        <v>0.6</v>
      </c>
      <c r="T206" s="213">
        <f>SUM(T95,T104,T107,T122,T130,T45,T53,T57)</f>
        <v>59.6</v>
      </c>
      <c r="U206" s="220">
        <f t="shared" si="184"/>
        <v>75</v>
      </c>
      <c r="V206" s="213"/>
      <c r="W206" s="213"/>
      <c r="X206" s="215">
        <f>SUM(X53,X57)</f>
        <v>75</v>
      </c>
    </row>
    <row r="207" spans="1:66" s="12" customFormat="1" ht="13.5" customHeight="1" x14ac:dyDescent="0.2">
      <c r="A207" s="472" t="s">
        <v>134</v>
      </c>
      <c r="B207" s="473"/>
      <c r="C207" s="473"/>
      <c r="D207" s="473"/>
      <c r="E207" s="473"/>
      <c r="F207" s="473"/>
      <c r="G207" s="473"/>
      <c r="H207" s="474"/>
      <c r="I207" s="303"/>
      <c r="J207" s="304"/>
      <c r="K207" s="304"/>
      <c r="L207" s="305"/>
      <c r="M207" s="306">
        <f>P207</f>
        <v>23.8</v>
      </c>
      <c r="N207" s="304"/>
      <c r="O207" s="304"/>
      <c r="P207" s="305">
        <f>P123</f>
        <v>23.8</v>
      </c>
      <c r="Q207" s="306">
        <f t="shared" ref="Q207" si="189">T207</f>
        <v>0</v>
      </c>
      <c r="R207" s="304"/>
      <c r="S207" s="304"/>
      <c r="T207" s="305">
        <f>T123</f>
        <v>0</v>
      </c>
      <c r="U207" s="220">
        <f t="shared" si="184"/>
        <v>0</v>
      </c>
      <c r="V207" s="304"/>
      <c r="W207" s="304"/>
      <c r="X207" s="305">
        <f>X123</f>
        <v>0</v>
      </c>
    </row>
    <row r="208" spans="1:66" s="12" customFormat="1" ht="13.5" customHeight="1" thickBot="1" x14ac:dyDescent="0.25">
      <c r="A208" s="472" t="s">
        <v>181</v>
      </c>
      <c r="B208" s="473"/>
      <c r="C208" s="473"/>
      <c r="D208" s="473"/>
      <c r="E208" s="473"/>
      <c r="F208" s="473"/>
      <c r="G208" s="473"/>
      <c r="H208" s="474"/>
      <c r="I208" s="303"/>
      <c r="J208" s="304"/>
      <c r="K208" s="304"/>
      <c r="L208" s="305"/>
      <c r="M208" s="306">
        <f>N208+P208</f>
        <v>20</v>
      </c>
      <c r="N208" s="304">
        <f>N23</f>
        <v>20</v>
      </c>
      <c r="O208" s="304"/>
      <c r="P208" s="305">
        <f>P124</f>
        <v>0</v>
      </c>
      <c r="Q208" s="306">
        <f t="shared" ref="Q208" si="190">R208+T208</f>
        <v>20</v>
      </c>
      <c r="R208" s="304">
        <f>R23</f>
        <v>20</v>
      </c>
      <c r="S208" s="304"/>
      <c r="T208" s="305"/>
      <c r="U208" s="332">
        <f t="shared" si="184"/>
        <v>20</v>
      </c>
      <c r="V208" s="304">
        <f>V23</f>
        <v>20</v>
      </c>
      <c r="W208" s="304"/>
      <c r="X208" s="305"/>
    </row>
    <row r="209" spans="1:66" s="12" customFormat="1" ht="13.5" customHeight="1" thickBot="1" x14ac:dyDescent="0.25">
      <c r="A209" s="463" t="s">
        <v>46</v>
      </c>
      <c r="B209" s="464"/>
      <c r="C209" s="464"/>
      <c r="D209" s="464"/>
      <c r="E209" s="464"/>
      <c r="F209" s="464"/>
      <c r="G209" s="464"/>
      <c r="H209" s="465"/>
      <c r="I209" s="307">
        <f>SUM(L209,J209)</f>
        <v>1875.2</v>
      </c>
      <c r="J209" s="308">
        <f>SUM(J202:J208)</f>
        <v>1365.3</v>
      </c>
      <c r="K209" s="308">
        <f>SUM(K202:K208)</f>
        <v>55.2</v>
      </c>
      <c r="L209" s="308">
        <f>SUM(L202:L208)</f>
        <v>509.90000000000003</v>
      </c>
      <c r="M209" s="307">
        <f>SUM(P209,N209)</f>
        <v>2211.4</v>
      </c>
      <c r="N209" s="308">
        <f>SUM(N202:N208)</f>
        <v>1408.8</v>
      </c>
      <c r="O209" s="308">
        <f>SUM(O202:O206)</f>
        <v>72.900000000000006</v>
      </c>
      <c r="P209" s="309">
        <f>SUM(P202:P208)</f>
        <v>802.6</v>
      </c>
      <c r="Q209" s="307">
        <f t="shared" ref="Q209" si="191">SUM(T209,R209)</f>
        <v>5094.7000000000007</v>
      </c>
      <c r="R209" s="308">
        <f t="shared" ref="R209" si="192">SUM(R202:R208)</f>
        <v>1040.9000000000001</v>
      </c>
      <c r="S209" s="308">
        <f t="shared" ref="S209" si="193">SUM(S202:S206)</f>
        <v>75.599999999999994</v>
      </c>
      <c r="T209" s="309">
        <f t="shared" ref="T209" si="194">SUM(T202:T208)</f>
        <v>4053.8</v>
      </c>
      <c r="U209" s="307">
        <f t="shared" ref="U209" si="195">SUM(X209,V209)</f>
        <v>2293.8999999999996</v>
      </c>
      <c r="V209" s="308">
        <f t="shared" ref="V209" si="196">SUM(V202:V208)</f>
        <v>761.7</v>
      </c>
      <c r="W209" s="308">
        <f t="shared" ref="W209" si="197">SUM(W202:W206)</f>
        <v>68.3</v>
      </c>
      <c r="X209" s="309">
        <f t="shared" ref="X209" si="198">SUM(X202:X208)</f>
        <v>1532.1999999999998</v>
      </c>
    </row>
    <row r="210" spans="1:66" s="5" customFormat="1" ht="15.75" customHeight="1" x14ac:dyDescent="0.2">
      <c r="A210" s="460"/>
      <c r="B210" s="461"/>
      <c r="C210" s="461"/>
      <c r="D210" s="461"/>
      <c r="E210" s="461"/>
      <c r="F210" s="461"/>
      <c r="G210" s="461"/>
      <c r="H210" s="461"/>
      <c r="I210" s="462"/>
      <c r="J210" s="462"/>
      <c r="K210" s="462"/>
      <c r="L210" s="462"/>
      <c r="M210" s="462"/>
      <c r="N210" s="462"/>
      <c r="O210" s="462"/>
      <c r="P210" s="462"/>
      <c r="Q210" s="462"/>
      <c r="R210" s="462"/>
      <c r="S210" s="462"/>
      <c r="T210" s="462"/>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row>
    <row r="211" spans="1:66" s="5" customFormat="1" x14ac:dyDescent="0.2">
      <c r="A211" s="20"/>
      <c r="B211" s="20"/>
      <c r="C211" s="20"/>
      <c r="D211" s="21"/>
      <c r="E211" s="12"/>
      <c r="F211" s="12"/>
      <c r="G211" s="22"/>
      <c r="H211" s="12"/>
      <c r="I211" s="16">
        <f t="shared" ref="I211:X211" si="199">I201-I209</f>
        <v>0</v>
      </c>
      <c r="J211" s="17">
        <f t="shared" si="199"/>
        <v>0</v>
      </c>
      <c r="K211" s="17">
        <f t="shared" si="199"/>
        <v>0</v>
      </c>
      <c r="L211" s="17">
        <f t="shared" si="199"/>
        <v>0</v>
      </c>
      <c r="M211" s="16">
        <f t="shared" si="199"/>
        <v>0</v>
      </c>
      <c r="N211" s="17">
        <f t="shared" si="199"/>
        <v>0</v>
      </c>
      <c r="O211" s="17">
        <f t="shared" si="199"/>
        <v>0</v>
      </c>
      <c r="P211" s="17">
        <f t="shared" si="199"/>
        <v>0</v>
      </c>
      <c r="Q211" s="16">
        <f t="shared" si="199"/>
        <v>0</v>
      </c>
      <c r="R211" s="17">
        <f t="shared" si="199"/>
        <v>0</v>
      </c>
      <c r="S211" s="17">
        <f t="shared" si="199"/>
        <v>0</v>
      </c>
      <c r="T211" s="17">
        <f t="shared" si="199"/>
        <v>0</v>
      </c>
      <c r="U211" s="16">
        <f t="shared" si="199"/>
        <v>0</v>
      </c>
      <c r="V211" s="17">
        <f t="shared" si="199"/>
        <v>0</v>
      </c>
      <c r="W211" s="17">
        <f t="shared" si="199"/>
        <v>0</v>
      </c>
      <c r="X211" s="17">
        <f t="shared" si="199"/>
        <v>0</v>
      </c>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row>
    <row r="212" spans="1:66" x14ac:dyDescent="0.2">
      <c r="A212" s="20"/>
      <c r="B212" s="20"/>
      <c r="C212" s="20"/>
      <c r="D212" s="21"/>
      <c r="E212" s="12"/>
      <c r="F212" s="12"/>
      <c r="G212" s="22"/>
      <c r="H212" s="20"/>
      <c r="I212" s="16"/>
      <c r="J212" s="17"/>
      <c r="K212" s="17"/>
      <c r="L212" s="17"/>
      <c r="M212" s="16"/>
      <c r="N212" s="17"/>
      <c r="O212" s="17"/>
      <c r="P212" s="17"/>
      <c r="Q212" s="16"/>
      <c r="R212" s="17"/>
      <c r="S212" s="17"/>
      <c r="T212" s="17"/>
      <c r="U212" s="16"/>
      <c r="V212" s="17"/>
      <c r="W212" s="17"/>
      <c r="X212" s="17"/>
      <c r="BK212" s="2"/>
      <c r="BL212" s="2"/>
      <c r="BM212" s="2"/>
      <c r="BN212" s="2"/>
    </row>
    <row r="213" spans="1:66" x14ac:dyDescent="0.2">
      <c r="E213" s="13"/>
      <c r="BK213" s="2"/>
      <c r="BL213" s="2"/>
      <c r="BM213" s="2"/>
      <c r="BN213" s="2"/>
    </row>
    <row r="214" spans="1:66" x14ac:dyDescent="0.2">
      <c r="E214" s="13"/>
      <c r="BK214" s="2"/>
      <c r="BL214" s="2"/>
      <c r="BM214" s="2"/>
      <c r="BN214" s="2"/>
    </row>
    <row r="215" spans="1:66" ht="12.75" customHeight="1" x14ac:dyDescent="0.2">
      <c r="E215" s="13"/>
      <c r="BK215" s="2"/>
      <c r="BL215" s="2"/>
      <c r="BM215" s="2"/>
      <c r="BN215" s="2"/>
    </row>
    <row r="216" spans="1:66" x14ac:dyDescent="0.2">
      <c r="E216" s="13"/>
      <c r="BK216" s="2"/>
      <c r="BL216" s="2"/>
      <c r="BM216" s="2"/>
      <c r="BN216" s="2"/>
    </row>
    <row r="217" spans="1:66" x14ac:dyDescent="0.2">
      <c r="E217" s="13"/>
      <c r="BK217" s="2"/>
      <c r="BL217" s="2"/>
      <c r="BM217" s="2"/>
      <c r="BN217" s="2"/>
    </row>
    <row r="218" spans="1:66" x14ac:dyDescent="0.2">
      <c r="E218" s="13"/>
      <c r="BK218" s="2"/>
      <c r="BL218" s="2"/>
      <c r="BM218" s="2"/>
      <c r="BN218" s="2"/>
    </row>
    <row r="219" spans="1:66" x14ac:dyDescent="0.2">
      <c r="E219" s="13"/>
      <c r="BK219" s="2"/>
      <c r="BL219" s="2"/>
      <c r="BM219" s="2"/>
      <c r="BN219" s="2"/>
    </row>
    <row r="220" spans="1:66" x14ac:dyDescent="0.2">
      <c r="E220" s="13"/>
      <c r="BK220" s="2"/>
      <c r="BL220" s="2"/>
      <c r="BM220" s="2"/>
      <c r="BN220" s="2"/>
    </row>
    <row r="221" spans="1:66" ht="12.75" customHeight="1" x14ac:dyDescent="0.2">
      <c r="E221" s="13"/>
      <c r="BK221" s="2"/>
      <c r="BL221" s="2"/>
      <c r="BM221" s="2"/>
      <c r="BN221" s="2"/>
    </row>
    <row r="222" spans="1:66" x14ac:dyDescent="0.2">
      <c r="E222" s="13"/>
      <c r="BK222" s="2"/>
      <c r="BL222" s="2"/>
      <c r="BM222" s="2"/>
      <c r="BN222" s="2"/>
    </row>
    <row r="223" spans="1:66" x14ac:dyDescent="0.2">
      <c r="E223" s="13"/>
      <c r="BK223" s="2"/>
      <c r="BL223" s="2"/>
      <c r="BM223" s="2"/>
      <c r="BN223" s="2"/>
    </row>
    <row r="224" spans="1:66" x14ac:dyDescent="0.2">
      <c r="E224" s="13"/>
      <c r="BK224" s="2"/>
      <c r="BL224" s="2"/>
      <c r="BM224" s="2"/>
      <c r="BN224" s="2"/>
    </row>
    <row r="225" spans="4:66" x14ac:dyDescent="0.2">
      <c r="E225" s="13"/>
      <c r="BK225" s="2"/>
      <c r="BL225" s="2"/>
      <c r="BM225" s="2"/>
      <c r="BN225" s="2"/>
    </row>
    <row r="226" spans="4:66" x14ac:dyDescent="0.2">
      <c r="BK226" s="2"/>
      <c r="BL226" s="2"/>
      <c r="BM226" s="2"/>
      <c r="BN226" s="2"/>
    </row>
    <row r="227" spans="4:66" x14ac:dyDescent="0.2">
      <c r="BK227" s="2"/>
      <c r="BL227" s="2"/>
      <c r="BM227" s="2"/>
      <c r="BN227" s="2"/>
    </row>
    <row r="228" spans="4:66" ht="21" customHeight="1" x14ac:dyDescent="0.2">
      <c r="D228" s="26"/>
      <c r="E228" s="27"/>
      <c r="F228" s="1"/>
      <c r="G228" s="27"/>
      <c r="H228" s="1"/>
      <c r="I228" s="18"/>
      <c r="J228" s="19"/>
      <c r="K228" s="19"/>
      <c r="L228" s="19"/>
      <c r="M228" s="18"/>
      <c r="N228" s="19"/>
      <c r="O228" s="19"/>
      <c r="P228" s="19"/>
      <c r="Q228" s="18"/>
      <c r="R228" s="19"/>
      <c r="S228" s="19"/>
      <c r="T228" s="19"/>
      <c r="U228" s="18"/>
      <c r="V228" s="19"/>
      <c r="W228" s="19"/>
      <c r="X228" s="19"/>
      <c r="BK228" s="2"/>
      <c r="BL228" s="2"/>
      <c r="BM228" s="2"/>
      <c r="BN228" s="2"/>
    </row>
    <row r="229" spans="4:66" x14ac:dyDescent="0.2">
      <c r="D229" s="26"/>
      <c r="E229" s="27"/>
      <c r="F229" s="1"/>
      <c r="G229" s="27"/>
      <c r="H229" s="1"/>
      <c r="I229" s="18"/>
      <c r="J229" s="19"/>
      <c r="K229" s="19"/>
      <c r="L229" s="19"/>
      <c r="M229" s="18"/>
      <c r="N229" s="19"/>
      <c r="O229" s="19"/>
      <c r="P229" s="19"/>
      <c r="Q229" s="18"/>
      <c r="R229" s="19"/>
      <c r="S229" s="19"/>
      <c r="T229" s="19"/>
      <c r="U229" s="18"/>
      <c r="V229" s="19"/>
      <c r="W229" s="19"/>
      <c r="X229" s="19"/>
      <c r="BK229" s="2"/>
      <c r="BL229" s="2"/>
      <c r="BM229" s="2"/>
      <c r="BN229" s="2"/>
    </row>
    <row r="230" spans="4:66" x14ac:dyDescent="0.2">
      <c r="D230" s="26"/>
      <c r="E230" s="27"/>
      <c r="F230" s="1"/>
      <c r="G230" s="27"/>
      <c r="H230" s="1"/>
      <c r="I230" s="18"/>
      <c r="J230" s="19"/>
      <c r="K230" s="19"/>
      <c r="L230" s="19"/>
      <c r="M230" s="18"/>
      <c r="N230" s="19"/>
      <c r="O230" s="19"/>
      <c r="P230" s="19"/>
      <c r="Q230" s="18"/>
      <c r="R230" s="19"/>
      <c r="S230" s="19"/>
      <c r="T230" s="19"/>
      <c r="U230" s="18"/>
      <c r="V230" s="19"/>
      <c r="W230" s="19"/>
      <c r="X230" s="19"/>
      <c r="BK230" s="2"/>
      <c r="BL230" s="2"/>
      <c r="BM230" s="2"/>
      <c r="BN230" s="2"/>
    </row>
    <row r="231" spans="4:66" x14ac:dyDescent="0.2">
      <c r="D231" s="26"/>
      <c r="E231" s="27"/>
      <c r="F231" s="1"/>
      <c r="G231" s="27"/>
      <c r="H231" s="1"/>
      <c r="I231" s="18"/>
      <c r="J231" s="19"/>
      <c r="K231" s="19"/>
      <c r="L231" s="19"/>
      <c r="M231" s="18"/>
      <c r="N231" s="19"/>
      <c r="O231" s="19"/>
      <c r="P231" s="19"/>
      <c r="Q231" s="18"/>
      <c r="R231" s="19"/>
      <c r="S231" s="19"/>
      <c r="T231" s="19"/>
      <c r="U231" s="18"/>
      <c r="V231" s="19"/>
      <c r="W231" s="19"/>
      <c r="X231" s="19"/>
      <c r="BK231" s="2"/>
      <c r="BL231" s="2"/>
      <c r="BM231" s="2"/>
      <c r="BN231" s="2"/>
    </row>
    <row r="232" spans="4:66" x14ac:dyDescent="0.2">
      <c r="D232" s="26"/>
      <c r="E232" s="27"/>
      <c r="F232" s="1"/>
      <c r="G232" s="27"/>
      <c r="H232" s="1"/>
      <c r="I232" s="18"/>
      <c r="J232" s="19"/>
      <c r="K232" s="19"/>
      <c r="L232" s="19"/>
      <c r="M232" s="18"/>
      <c r="N232" s="19"/>
      <c r="O232" s="19"/>
      <c r="P232" s="19"/>
      <c r="Q232" s="18"/>
      <c r="R232" s="19"/>
      <c r="S232" s="19"/>
      <c r="T232" s="19"/>
      <c r="U232" s="18"/>
      <c r="V232" s="19"/>
      <c r="W232" s="19"/>
      <c r="X232" s="19"/>
      <c r="BK232" s="2"/>
      <c r="BL232" s="2"/>
      <c r="BM232" s="2"/>
      <c r="BN232" s="2"/>
    </row>
    <row r="233" spans="4:66" x14ac:dyDescent="0.2">
      <c r="D233" s="26"/>
      <c r="E233" s="27"/>
      <c r="F233" s="1"/>
      <c r="G233" s="27"/>
      <c r="H233" s="1"/>
      <c r="I233" s="18"/>
      <c r="J233" s="19"/>
      <c r="K233" s="19"/>
      <c r="L233" s="19"/>
      <c r="M233" s="18"/>
      <c r="N233" s="19"/>
      <c r="O233" s="19"/>
      <c r="P233" s="19"/>
      <c r="Q233" s="18"/>
      <c r="R233" s="19"/>
      <c r="S233" s="19"/>
      <c r="T233" s="19"/>
      <c r="U233" s="18"/>
      <c r="V233" s="19"/>
      <c r="W233" s="19"/>
      <c r="X233" s="19"/>
      <c r="BK233" s="2"/>
      <c r="BL233" s="2"/>
      <c r="BM233" s="2"/>
      <c r="BN233" s="2"/>
    </row>
    <row r="234" spans="4:66" x14ac:dyDescent="0.2">
      <c r="D234" s="26"/>
      <c r="E234" s="27"/>
      <c r="F234" s="1"/>
      <c r="G234" s="27"/>
      <c r="H234" s="1"/>
      <c r="I234" s="18"/>
      <c r="J234" s="19"/>
      <c r="K234" s="19"/>
      <c r="L234" s="19"/>
      <c r="M234" s="18"/>
      <c r="N234" s="19"/>
      <c r="O234" s="19"/>
      <c r="P234" s="19"/>
      <c r="Q234" s="18"/>
      <c r="R234" s="19"/>
      <c r="S234" s="19"/>
      <c r="T234" s="19"/>
      <c r="U234" s="18"/>
      <c r="V234" s="19"/>
      <c r="W234" s="19"/>
      <c r="X234" s="19"/>
      <c r="BK234" s="2"/>
      <c r="BL234" s="2"/>
      <c r="BM234" s="2"/>
      <c r="BN234" s="2"/>
    </row>
    <row r="235" spans="4:66" x14ac:dyDescent="0.2">
      <c r="D235" s="26"/>
      <c r="E235" s="27"/>
      <c r="F235" s="1"/>
      <c r="G235" s="27"/>
      <c r="H235" s="1"/>
      <c r="I235" s="18"/>
      <c r="J235" s="19"/>
      <c r="K235" s="19"/>
      <c r="L235" s="19"/>
      <c r="M235" s="18"/>
      <c r="N235" s="19"/>
      <c r="O235" s="19"/>
      <c r="P235" s="19"/>
      <c r="Q235" s="18"/>
      <c r="R235" s="19"/>
      <c r="S235" s="19"/>
      <c r="T235" s="19"/>
      <c r="U235" s="18"/>
      <c r="V235" s="19"/>
      <c r="W235" s="19"/>
      <c r="X235" s="19"/>
      <c r="BK235" s="2"/>
      <c r="BL235" s="2"/>
      <c r="BM235" s="2"/>
      <c r="BN235" s="2"/>
    </row>
    <row r="236" spans="4:66" x14ac:dyDescent="0.2">
      <c r="D236" s="26"/>
      <c r="E236" s="27"/>
      <c r="F236" s="1"/>
      <c r="G236" s="27"/>
      <c r="H236" s="1"/>
      <c r="I236" s="18"/>
      <c r="J236" s="19"/>
      <c r="K236" s="19"/>
      <c r="L236" s="19"/>
      <c r="M236" s="18"/>
      <c r="N236" s="19"/>
      <c r="O236" s="19"/>
      <c r="P236" s="19"/>
      <c r="Q236" s="18"/>
      <c r="R236" s="19"/>
      <c r="S236" s="19"/>
      <c r="T236" s="19"/>
      <c r="U236" s="18"/>
      <c r="V236" s="19"/>
      <c r="W236" s="19"/>
      <c r="X236" s="19"/>
      <c r="BK236" s="2"/>
      <c r="BL236" s="2"/>
      <c r="BM236" s="2"/>
      <c r="BN236" s="2"/>
    </row>
    <row r="237" spans="4:66" x14ac:dyDescent="0.2">
      <c r="D237" s="26"/>
      <c r="E237" s="27"/>
      <c r="F237" s="1"/>
      <c r="G237" s="27"/>
      <c r="H237" s="1"/>
      <c r="I237" s="18"/>
      <c r="J237" s="19"/>
      <c r="K237" s="19"/>
      <c r="L237" s="19"/>
      <c r="M237" s="18"/>
      <c r="N237" s="19"/>
      <c r="O237" s="19"/>
      <c r="P237" s="19"/>
      <c r="Q237" s="18"/>
      <c r="R237" s="19"/>
      <c r="S237" s="19"/>
      <c r="T237" s="19"/>
      <c r="U237" s="18"/>
      <c r="V237" s="19"/>
      <c r="W237" s="19"/>
      <c r="X237" s="19"/>
      <c r="BK237" s="2"/>
      <c r="BL237" s="2"/>
      <c r="BM237" s="2"/>
      <c r="BN237" s="2"/>
    </row>
    <row r="238" spans="4:66" x14ac:dyDescent="0.2">
      <c r="D238" s="26"/>
      <c r="E238" s="27"/>
      <c r="F238" s="1"/>
      <c r="G238" s="27"/>
      <c r="H238" s="1"/>
      <c r="I238" s="18"/>
      <c r="J238" s="19"/>
      <c r="K238" s="19"/>
      <c r="L238" s="19"/>
      <c r="M238" s="18"/>
      <c r="N238" s="19"/>
      <c r="O238" s="19"/>
      <c r="P238" s="19"/>
      <c r="Q238" s="18"/>
      <c r="R238" s="19"/>
      <c r="S238" s="19"/>
      <c r="T238" s="19"/>
      <c r="U238" s="18"/>
      <c r="V238" s="19"/>
      <c r="W238" s="19"/>
      <c r="X238" s="19"/>
      <c r="BK238" s="2"/>
      <c r="BL238" s="2"/>
      <c r="BM238" s="2"/>
      <c r="BN238" s="2"/>
    </row>
    <row r="239" spans="4:66" x14ac:dyDescent="0.2">
      <c r="D239" s="26"/>
      <c r="E239" s="27"/>
      <c r="F239" s="1"/>
      <c r="G239" s="27"/>
      <c r="H239" s="1"/>
      <c r="I239" s="18"/>
      <c r="J239" s="19"/>
      <c r="K239" s="19"/>
      <c r="L239" s="19"/>
      <c r="M239" s="18"/>
      <c r="N239" s="19"/>
      <c r="O239" s="19"/>
      <c r="P239" s="19"/>
      <c r="Q239" s="18"/>
      <c r="R239" s="19"/>
      <c r="S239" s="19"/>
      <c r="T239" s="19"/>
      <c r="U239" s="18"/>
      <c r="V239" s="19"/>
      <c r="W239" s="19"/>
      <c r="X239" s="19"/>
      <c r="BK239" s="2"/>
      <c r="BL239" s="2"/>
      <c r="BM239" s="2"/>
      <c r="BN239" s="2"/>
    </row>
    <row r="240" spans="4:66" x14ac:dyDescent="0.2">
      <c r="D240" s="26"/>
      <c r="E240" s="27"/>
      <c r="F240" s="1"/>
      <c r="G240" s="27"/>
      <c r="H240" s="1"/>
      <c r="I240" s="18"/>
      <c r="J240" s="19"/>
      <c r="K240" s="19"/>
      <c r="L240" s="19"/>
      <c r="M240" s="18"/>
      <c r="N240" s="19"/>
      <c r="O240" s="19"/>
      <c r="P240" s="19"/>
      <c r="Q240" s="18"/>
      <c r="R240" s="19"/>
      <c r="S240" s="19"/>
      <c r="T240" s="19"/>
      <c r="U240" s="18"/>
      <c r="V240" s="19"/>
      <c r="W240" s="19"/>
      <c r="X240" s="19"/>
      <c r="BK240" s="2"/>
      <c r="BL240" s="2"/>
      <c r="BM240" s="2"/>
      <c r="BN240" s="2"/>
    </row>
    <row r="241" spans="4:66" x14ac:dyDescent="0.2">
      <c r="D241" s="26"/>
      <c r="E241" s="27"/>
      <c r="F241" s="1"/>
      <c r="G241" s="27"/>
      <c r="H241" s="1"/>
      <c r="I241" s="18"/>
      <c r="J241" s="19"/>
      <c r="K241" s="19"/>
      <c r="L241" s="19"/>
      <c r="M241" s="18"/>
      <c r="N241" s="19"/>
      <c r="O241" s="19"/>
      <c r="P241" s="19"/>
      <c r="Q241" s="18"/>
      <c r="R241" s="19"/>
      <c r="S241" s="19"/>
      <c r="T241" s="19"/>
      <c r="U241" s="18"/>
      <c r="V241" s="19"/>
      <c r="W241" s="19"/>
      <c r="X241" s="19"/>
      <c r="BK241" s="2"/>
      <c r="BL241" s="2"/>
      <c r="BM241" s="2"/>
      <c r="BN241" s="2"/>
    </row>
    <row r="242" spans="4:66" x14ac:dyDescent="0.2">
      <c r="D242" s="26"/>
      <c r="E242" s="27"/>
      <c r="F242" s="1"/>
      <c r="G242" s="27"/>
      <c r="H242" s="1"/>
      <c r="I242" s="18"/>
      <c r="J242" s="19"/>
      <c r="K242" s="19"/>
      <c r="L242" s="19"/>
      <c r="M242" s="18"/>
      <c r="N242" s="19"/>
      <c r="O242" s="19"/>
      <c r="P242" s="19"/>
      <c r="Q242" s="18"/>
      <c r="R242" s="19"/>
      <c r="S242" s="19"/>
      <c r="T242" s="19"/>
      <c r="U242" s="18"/>
      <c r="V242" s="19"/>
      <c r="W242" s="19"/>
      <c r="X242" s="19"/>
      <c r="BK242" s="2"/>
      <c r="BL242" s="2"/>
      <c r="BM242" s="2"/>
      <c r="BN242" s="2"/>
    </row>
    <row r="243" spans="4:66" x14ac:dyDescent="0.2">
      <c r="D243" s="26"/>
      <c r="E243" s="27"/>
      <c r="F243" s="1"/>
      <c r="G243" s="27"/>
      <c r="H243" s="1"/>
      <c r="I243" s="18"/>
      <c r="J243" s="19"/>
      <c r="K243" s="19"/>
      <c r="L243" s="19"/>
      <c r="M243" s="18"/>
      <c r="N243" s="19"/>
      <c r="O243" s="19"/>
      <c r="P243" s="19"/>
      <c r="Q243" s="18"/>
      <c r="R243" s="19"/>
      <c r="S243" s="19"/>
      <c r="T243" s="19"/>
      <c r="U243" s="18"/>
      <c r="V243" s="19"/>
      <c r="W243" s="19"/>
      <c r="X243" s="19"/>
      <c r="BK243" s="2"/>
      <c r="BL243" s="2"/>
      <c r="BM243" s="2"/>
      <c r="BN243" s="2"/>
    </row>
    <row r="244" spans="4:66" x14ac:dyDescent="0.2">
      <c r="D244" s="26"/>
      <c r="E244" s="27"/>
      <c r="F244" s="1"/>
      <c r="G244" s="27"/>
      <c r="H244" s="1"/>
      <c r="I244" s="18"/>
      <c r="J244" s="19"/>
      <c r="K244" s="19"/>
      <c r="L244" s="19"/>
      <c r="M244" s="18"/>
      <c r="N244" s="19"/>
      <c r="O244" s="19"/>
      <c r="P244" s="19"/>
      <c r="Q244" s="18"/>
      <c r="R244" s="19"/>
      <c r="S244" s="19"/>
      <c r="T244" s="19"/>
      <c r="U244" s="18"/>
      <c r="V244" s="19"/>
      <c r="W244" s="19"/>
      <c r="X244" s="19"/>
      <c r="BK244" s="2"/>
      <c r="BL244" s="2"/>
      <c r="BM244" s="2"/>
      <c r="BN244" s="2"/>
    </row>
    <row r="245" spans="4:66" x14ac:dyDescent="0.2">
      <c r="D245" s="26"/>
      <c r="E245" s="27"/>
      <c r="F245" s="1"/>
      <c r="G245" s="27"/>
      <c r="H245" s="1"/>
      <c r="I245" s="18"/>
      <c r="J245" s="19"/>
      <c r="K245" s="19"/>
      <c r="L245" s="19"/>
      <c r="M245" s="18"/>
      <c r="N245" s="19"/>
      <c r="O245" s="19"/>
      <c r="P245" s="19"/>
      <c r="Q245" s="18"/>
      <c r="R245" s="19"/>
      <c r="S245" s="19"/>
      <c r="T245" s="19"/>
      <c r="U245" s="18"/>
      <c r="V245" s="19"/>
      <c r="W245" s="19"/>
      <c r="X245" s="19"/>
      <c r="BK245" s="2"/>
      <c r="BL245" s="2"/>
      <c r="BM245" s="2"/>
      <c r="BN245" s="2"/>
    </row>
    <row r="246" spans="4:66" x14ac:dyDescent="0.2">
      <c r="D246" s="26"/>
      <c r="E246" s="27"/>
      <c r="F246" s="1"/>
      <c r="G246" s="27"/>
      <c r="H246" s="1"/>
      <c r="I246" s="18"/>
      <c r="J246" s="19"/>
      <c r="K246" s="19"/>
      <c r="L246" s="19"/>
      <c r="M246" s="18"/>
      <c r="N246" s="19"/>
      <c r="O246" s="19"/>
      <c r="P246" s="19"/>
      <c r="Q246" s="18"/>
      <c r="R246" s="19"/>
      <c r="S246" s="19"/>
      <c r="T246" s="19"/>
      <c r="U246" s="18"/>
      <c r="V246" s="19"/>
      <c r="W246" s="19"/>
      <c r="X246" s="19"/>
      <c r="BK246" s="2"/>
      <c r="BL246" s="2"/>
      <c r="BM246" s="2"/>
      <c r="BN246" s="2"/>
    </row>
    <row r="247" spans="4:66" x14ac:dyDescent="0.2">
      <c r="D247" s="26"/>
      <c r="E247" s="27"/>
      <c r="F247" s="1"/>
      <c r="G247" s="27"/>
      <c r="H247" s="1"/>
      <c r="I247" s="18"/>
      <c r="J247" s="19"/>
      <c r="K247" s="19"/>
      <c r="L247" s="19"/>
      <c r="M247" s="18"/>
      <c r="N247" s="19"/>
      <c r="O247" s="19"/>
      <c r="P247" s="19"/>
      <c r="Q247" s="18"/>
      <c r="R247" s="19"/>
      <c r="S247" s="19"/>
      <c r="T247" s="19"/>
      <c r="U247" s="18"/>
      <c r="V247" s="19"/>
      <c r="W247" s="19"/>
      <c r="X247" s="19"/>
      <c r="BK247" s="2"/>
      <c r="BL247" s="2"/>
      <c r="BM247" s="2"/>
      <c r="BN247" s="2"/>
    </row>
    <row r="248" spans="4:66" x14ac:dyDescent="0.2">
      <c r="D248" s="26"/>
      <c r="E248" s="27"/>
      <c r="F248" s="1"/>
      <c r="G248" s="27"/>
      <c r="H248" s="1"/>
      <c r="I248" s="18"/>
      <c r="J248" s="19"/>
      <c r="K248" s="19"/>
      <c r="L248" s="19"/>
      <c r="M248" s="18"/>
      <c r="N248" s="19"/>
      <c r="O248" s="19"/>
      <c r="P248" s="19"/>
      <c r="Q248" s="18"/>
      <c r="R248" s="19"/>
      <c r="S248" s="19"/>
      <c r="T248" s="19"/>
      <c r="U248" s="18"/>
      <c r="V248" s="19"/>
      <c r="W248" s="19"/>
      <c r="X248" s="19"/>
      <c r="BK248" s="2"/>
      <c r="BL248" s="2"/>
      <c r="BM248" s="2"/>
      <c r="BN248" s="2"/>
    </row>
    <row r="249" spans="4:66" x14ac:dyDescent="0.2">
      <c r="D249" s="26"/>
      <c r="E249" s="27"/>
      <c r="F249" s="1"/>
      <c r="G249" s="27"/>
      <c r="H249" s="1"/>
      <c r="I249" s="18"/>
      <c r="J249" s="19"/>
      <c r="K249" s="19"/>
      <c r="L249" s="19"/>
      <c r="M249" s="18"/>
      <c r="N249" s="19"/>
      <c r="O249" s="19"/>
      <c r="P249" s="19"/>
      <c r="Q249" s="18"/>
      <c r="R249" s="19"/>
      <c r="S249" s="19"/>
      <c r="T249" s="19"/>
      <c r="U249" s="18"/>
      <c r="V249" s="19"/>
      <c r="W249" s="19"/>
      <c r="X249" s="19"/>
      <c r="BK249" s="2"/>
      <c r="BL249" s="2"/>
      <c r="BM249" s="2"/>
      <c r="BN249" s="2"/>
    </row>
    <row r="250" spans="4:66" x14ac:dyDescent="0.2">
      <c r="D250" s="26"/>
      <c r="E250" s="27"/>
      <c r="F250" s="1"/>
      <c r="G250" s="27"/>
      <c r="H250" s="1"/>
      <c r="I250" s="18"/>
      <c r="J250" s="19"/>
      <c r="K250" s="19"/>
      <c r="L250" s="19"/>
      <c r="M250" s="18"/>
      <c r="N250" s="19"/>
      <c r="O250" s="19"/>
      <c r="P250" s="19"/>
      <c r="Q250" s="18"/>
      <c r="R250" s="19"/>
      <c r="S250" s="19"/>
      <c r="T250" s="19"/>
      <c r="U250" s="18"/>
      <c r="V250" s="19"/>
      <c r="W250" s="19"/>
      <c r="X250" s="19"/>
      <c r="BK250" s="2"/>
      <c r="BL250" s="2"/>
      <c r="BM250" s="2"/>
      <c r="BN250" s="2"/>
    </row>
    <row r="251" spans="4:66" x14ac:dyDescent="0.2">
      <c r="D251" s="26"/>
      <c r="E251" s="27"/>
      <c r="F251" s="1"/>
      <c r="G251" s="27"/>
      <c r="H251" s="1"/>
      <c r="I251" s="18"/>
      <c r="J251" s="19"/>
      <c r="K251" s="19"/>
      <c r="L251" s="19"/>
      <c r="M251" s="18"/>
      <c r="N251" s="19"/>
      <c r="O251" s="19"/>
      <c r="P251" s="19"/>
      <c r="Q251" s="18"/>
      <c r="R251" s="19"/>
      <c r="S251" s="19"/>
      <c r="T251" s="19"/>
      <c r="U251" s="18"/>
      <c r="V251" s="19"/>
      <c r="W251" s="19"/>
      <c r="X251" s="19"/>
      <c r="BK251" s="2"/>
      <c r="BL251" s="2"/>
      <c r="BM251" s="2"/>
      <c r="BN251" s="2"/>
    </row>
    <row r="252" spans="4:66" x14ac:dyDescent="0.2">
      <c r="D252" s="26"/>
      <c r="E252" s="27"/>
      <c r="F252" s="1"/>
      <c r="G252" s="27"/>
      <c r="H252" s="1"/>
      <c r="I252" s="18"/>
      <c r="J252" s="19"/>
      <c r="K252" s="19"/>
      <c r="L252" s="19"/>
      <c r="M252" s="18"/>
      <c r="N252" s="19"/>
      <c r="O252" s="19"/>
      <c r="P252" s="19"/>
      <c r="Q252" s="18"/>
      <c r="R252" s="19"/>
      <c r="S252" s="19"/>
      <c r="T252" s="19"/>
      <c r="U252" s="18"/>
      <c r="V252" s="19"/>
      <c r="W252" s="19"/>
      <c r="X252" s="19"/>
      <c r="BK252" s="2"/>
      <c r="BL252" s="2"/>
      <c r="BM252" s="2"/>
      <c r="BN252" s="2"/>
    </row>
    <row r="253" spans="4:66" x14ac:dyDescent="0.2">
      <c r="D253" s="26"/>
      <c r="E253" s="27"/>
      <c r="F253" s="1"/>
      <c r="G253" s="27"/>
      <c r="H253" s="1"/>
      <c r="I253" s="18"/>
      <c r="J253" s="19"/>
      <c r="K253" s="19"/>
      <c r="L253" s="19"/>
      <c r="M253" s="18"/>
      <c r="N253" s="19"/>
      <c r="O253" s="19"/>
      <c r="P253" s="19"/>
      <c r="Q253" s="18"/>
      <c r="R253" s="19"/>
      <c r="S253" s="19"/>
      <c r="T253" s="19"/>
      <c r="U253" s="18"/>
      <c r="V253" s="19"/>
      <c r="W253" s="19"/>
      <c r="X253" s="19"/>
      <c r="BK253" s="2"/>
      <c r="BL253" s="2"/>
      <c r="BM253" s="2"/>
      <c r="BN253" s="2"/>
    </row>
    <row r="254" spans="4:66" x14ac:dyDescent="0.2">
      <c r="D254" s="26"/>
      <c r="E254" s="27"/>
      <c r="F254" s="1"/>
      <c r="G254" s="27"/>
      <c r="H254" s="1"/>
      <c r="I254" s="18"/>
      <c r="J254" s="19"/>
      <c r="K254" s="19"/>
      <c r="L254" s="19"/>
      <c r="M254" s="18"/>
      <c r="N254" s="19"/>
      <c r="O254" s="19"/>
      <c r="P254" s="19"/>
      <c r="Q254" s="18"/>
      <c r="R254" s="19"/>
      <c r="S254" s="19"/>
      <c r="T254" s="19"/>
      <c r="U254" s="18"/>
      <c r="V254" s="19"/>
      <c r="W254" s="19"/>
      <c r="X254" s="19"/>
      <c r="BK254" s="2"/>
      <c r="BL254" s="2"/>
      <c r="BM254" s="2"/>
      <c r="BN254" s="2"/>
    </row>
    <row r="255" spans="4:66" x14ac:dyDescent="0.2">
      <c r="D255" s="26"/>
      <c r="E255" s="27"/>
      <c r="F255" s="1"/>
      <c r="G255" s="27"/>
      <c r="H255" s="1"/>
      <c r="I255" s="18"/>
      <c r="J255" s="19"/>
      <c r="K255" s="19"/>
      <c r="L255" s="19"/>
      <c r="M255" s="18"/>
      <c r="N255" s="19"/>
      <c r="O255" s="19"/>
      <c r="P255" s="19"/>
      <c r="Q255" s="18"/>
      <c r="R255" s="19"/>
      <c r="S255" s="19"/>
      <c r="T255" s="19"/>
      <c r="U255" s="18"/>
      <c r="V255" s="19"/>
      <c r="W255" s="19"/>
      <c r="X255" s="19"/>
      <c r="BK255" s="2"/>
      <c r="BL255" s="2"/>
      <c r="BM255" s="2"/>
      <c r="BN255" s="2"/>
    </row>
    <row r="256" spans="4:66" x14ac:dyDescent="0.2">
      <c r="D256" s="26"/>
      <c r="E256" s="27"/>
      <c r="F256" s="1"/>
      <c r="G256" s="27"/>
      <c r="H256" s="1"/>
      <c r="I256" s="18"/>
      <c r="J256" s="19"/>
      <c r="K256" s="19"/>
      <c r="L256" s="19"/>
      <c r="M256" s="18"/>
      <c r="N256" s="19"/>
      <c r="O256" s="19"/>
      <c r="P256" s="19"/>
      <c r="Q256" s="18"/>
      <c r="R256" s="19"/>
      <c r="S256" s="19"/>
      <c r="T256" s="19"/>
      <c r="U256" s="18"/>
      <c r="V256" s="19"/>
      <c r="W256" s="19"/>
      <c r="X256" s="19"/>
      <c r="BK256" s="2"/>
      <c r="BL256" s="2"/>
      <c r="BM256" s="2"/>
      <c r="BN256" s="2"/>
    </row>
    <row r="257" spans="4:66" x14ac:dyDescent="0.2">
      <c r="D257" s="26"/>
      <c r="E257" s="27"/>
      <c r="F257" s="1"/>
      <c r="G257" s="27"/>
      <c r="H257" s="1"/>
      <c r="I257" s="18"/>
      <c r="J257" s="19"/>
      <c r="K257" s="19"/>
      <c r="L257" s="19"/>
      <c r="M257" s="18"/>
      <c r="N257" s="19"/>
      <c r="O257" s="19"/>
      <c r="P257" s="19"/>
      <c r="Q257" s="18"/>
      <c r="R257" s="19"/>
      <c r="S257" s="19"/>
      <c r="T257" s="19"/>
      <c r="U257" s="18"/>
      <c r="V257" s="19"/>
      <c r="W257" s="19"/>
      <c r="X257" s="19"/>
      <c r="BK257" s="2"/>
      <c r="BL257" s="2"/>
      <c r="BM257" s="2"/>
      <c r="BN257" s="2"/>
    </row>
    <row r="258" spans="4:66" x14ac:dyDescent="0.2">
      <c r="BK258" s="2"/>
      <c r="BL258" s="2"/>
      <c r="BM258" s="2"/>
      <c r="BN258" s="2"/>
    </row>
  </sheetData>
  <mergeCells count="488">
    <mergeCell ref="A117:A118"/>
    <mergeCell ref="B117:B118"/>
    <mergeCell ref="C117:C118"/>
    <mergeCell ref="D117:D118"/>
    <mergeCell ref="E117:E118"/>
    <mergeCell ref="F118:H118"/>
    <mergeCell ref="C102:C105"/>
    <mergeCell ref="K3:L3"/>
    <mergeCell ref="F106:F108"/>
    <mergeCell ref="D16:D17"/>
    <mergeCell ref="E16:E17"/>
    <mergeCell ref="B16:B17"/>
    <mergeCell ref="I4:L4"/>
    <mergeCell ref="F43:F45"/>
    <mergeCell ref="F46:H46"/>
    <mergeCell ref="T1:X1"/>
    <mergeCell ref="E92:E93"/>
    <mergeCell ref="A115:A116"/>
    <mergeCell ref="B115:B116"/>
    <mergeCell ref="C115:C116"/>
    <mergeCell ref="D115:D116"/>
    <mergeCell ref="E115:E116"/>
    <mergeCell ref="F116:H116"/>
    <mergeCell ref="S3:T3"/>
    <mergeCell ref="Q5:Q7"/>
    <mergeCell ref="R5:T5"/>
    <mergeCell ref="A110:A111"/>
    <mergeCell ref="A121:A126"/>
    <mergeCell ref="D121:D126"/>
    <mergeCell ref="C121:C126"/>
    <mergeCell ref="B121:B126"/>
    <mergeCell ref="G121:G125"/>
    <mergeCell ref="B127:B128"/>
    <mergeCell ref="C110:C111"/>
    <mergeCell ref="B133:B135"/>
    <mergeCell ref="A127:A128"/>
    <mergeCell ref="D110:D111"/>
    <mergeCell ref="F128:H128"/>
    <mergeCell ref="E110:E111"/>
    <mergeCell ref="F135:H135"/>
    <mergeCell ref="F126:H126"/>
    <mergeCell ref="F121:F125"/>
    <mergeCell ref="F132:H132"/>
    <mergeCell ref="E129:E132"/>
    <mergeCell ref="A133:A135"/>
    <mergeCell ref="G129:G131"/>
    <mergeCell ref="C129:C132"/>
    <mergeCell ref="C133:C135"/>
    <mergeCell ref="C127:C128"/>
    <mergeCell ref="D127:D128"/>
    <mergeCell ref="D43:D46"/>
    <mergeCell ref="F64:H64"/>
    <mergeCell ref="C63:C64"/>
    <mergeCell ref="C49:C50"/>
    <mergeCell ref="C65:C66"/>
    <mergeCell ref="C73:C75"/>
    <mergeCell ref="B65:B66"/>
    <mergeCell ref="C72:X72"/>
    <mergeCell ref="B67:B68"/>
    <mergeCell ref="E43:E46"/>
    <mergeCell ref="G55:G57"/>
    <mergeCell ref="F54:H54"/>
    <mergeCell ref="C55:C58"/>
    <mergeCell ref="D55:D58"/>
    <mergeCell ref="E55:E58"/>
    <mergeCell ref="E47:E48"/>
    <mergeCell ref="C51:C54"/>
    <mergeCell ref="D51:D54"/>
    <mergeCell ref="E51:E54"/>
    <mergeCell ref="F51:F53"/>
    <mergeCell ref="G51:G53"/>
    <mergeCell ref="F55:F57"/>
    <mergeCell ref="F58:H58"/>
    <mergeCell ref="G43:G45"/>
    <mergeCell ref="I5:I7"/>
    <mergeCell ref="J5:L5"/>
    <mergeCell ref="A3:H3"/>
    <mergeCell ref="A12:A13"/>
    <mergeCell ref="B43:B46"/>
    <mergeCell ref="E12:E13"/>
    <mergeCell ref="C22:C24"/>
    <mergeCell ref="E18:E19"/>
    <mergeCell ref="B22:B24"/>
    <mergeCell ref="C16:C17"/>
    <mergeCell ref="F13:H13"/>
    <mergeCell ref="F15:H15"/>
    <mergeCell ref="F19:H19"/>
    <mergeCell ref="E22:E24"/>
    <mergeCell ref="C20:H20"/>
    <mergeCell ref="D12:D13"/>
    <mergeCell ref="B12:B13"/>
    <mergeCell ref="C12:C13"/>
    <mergeCell ref="A18:A19"/>
    <mergeCell ref="F32:H32"/>
    <mergeCell ref="D31:D32"/>
    <mergeCell ref="B18:B19"/>
    <mergeCell ref="C18:C19"/>
    <mergeCell ref="D18:D19"/>
    <mergeCell ref="O3:P3"/>
    <mergeCell ref="A16:A17"/>
    <mergeCell ref="Q4:T4"/>
    <mergeCell ref="M4:P4"/>
    <mergeCell ref="G4:G7"/>
    <mergeCell ref="H4:H7"/>
    <mergeCell ref="N5:P5"/>
    <mergeCell ref="N6:O6"/>
    <mergeCell ref="P6:P7"/>
    <mergeCell ref="M5:M7"/>
    <mergeCell ref="L6:L7"/>
    <mergeCell ref="T6:T7"/>
    <mergeCell ref="J6:K6"/>
    <mergeCell ref="A8:X8"/>
    <mergeCell ref="A9:X9"/>
    <mergeCell ref="B10:X10"/>
    <mergeCell ref="C11:X11"/>
    <mergeCell ref="A4:A7"/>
    <mergeCell ref="F4:F7"/>
    <mergeCell ref="C4:C7"/>
    <mergeCell ref="B4:B7"/>
    <mergeCell ref="D4:D7"/>
    <mergeCell ref="E4:E7"/>
    <mergeCell ref="R6:S6"/>
    <mergeCell ref="D14:D15"/>
    <mergeCell ref="C14:C15"/>
    <mergeCell ref="B14:B15"/>
    <mergeCell ref="B33:B35"/>
    <mergeCell ref="B36:B37"/>
    <mergeCell ref="C38:C40"/>
    <mergeCell ref="F17:H17"/>
    <mergeCell ref="D25:D26"/>
    <mergeCell ref="D22:D24"/>
    <mergeCell ref="F24:H24"/>
    <mergeCell ref="G22:G23"/>
    <mergeCell ref="C27:H27"/>
    <mergeCell ref="B28:H28"/>
    <mergeCell ref="B31:B32"/>
    <mergeCell ref="F33:F34"/>
    <mergeCell ref="E31:E32"/>
    <mergeCell ref="C31:C32"/>
    <mergeCell ref="A190:A192"/>
    <mergeCell ref="B190:B192"/>
    <mergeCell ref="C190:C192"/>
    <mergeCell ref="F190:F191"/>
    <mergeCell ref="C189:X189"/>
    <mergeCell ref="A36:A37"/>
    <mergeCell ref="F42:H42"/>
    <mergeCell ref="C41:C42"/>
    <mergeCell ref="D38:D40"/>
    <mergeCell ref="E41:E42"/>
    <mergeCell ref="F40:H40"/>
    <mergeCell ref="A38:A40"/>
    <mergeCell ref="F37:H37"/>
    <mergeCell ref="C36:C37"/>
    <mergeCell ref="E76:E77"/>
    <mergeCell ref="E38:E40"/>
    <mergeCell ref="B178:B180"/>
    <mergeCell ref="B175:B177"/>
    <mergeCell ref="B164:B165"/>
    <mergeCell ref="A164:A165"/>
    <mergeCell ref="C166:C167"/>
    <mergeCell ref="A175:A177"/>
    <mergeCell ref="C163:X163"/>
    <mergeCell ref="D164:D165"/>
    <mergeCell ref="A195:A196"/>
    <mergeCell ref="C199:H199"/>
    <mergeCell ref="F194:H194"/>
    <mergeCell ref="A186:A187"/>
    <mergeCell ref="A168:A171"/>
    <mergeCell ref="B172:B174"/>
    <mergeCell ref="A166:A167"/>
    <mergeCell ref="B166:B167"/>
    <mergeCell ref="C162:H162"/>
    <mergeCell ref="E164:E165"/>
    <mergeCell ref="D166:D167"/>
    <mergeCell ref="F167:H167"/>
    <mergeCell ref="C184:H184"/>
    <mergeCell ref="F171:H171"/>
    <mergeCell ref="E166:E167"/>
    <mergeCell ref="F175:F176"/>
    <mergeCell ref="G172:G173"/>
    <mergeCell ref="F172:F173"/>
    <mergeCell ref="A181:A183"/>
    <mergeCell ref="B181:B183"/>
    <mergeCell ref="C181:C183"/>
    <mergeCell ref="D181:D183"/>
    <mergeCell ref="F181:F182"/>
    <mergeCell ref="G181:G182"/>
    <mergeCell ref="A203:H203"/>
    <mergeCell ref="E193:E194"/>
    <mergeCell ref="B200:H200"/>
    <mergeCell ref="A210:T210"/>
    <mergeCell ref="A209:H209"/>
    <mergeCell ref="A205:H205"/>
    <mergeCell ref="A202:H202"/>
    <mergeCell ref="A201:H201"/>
    <mergeCell ref="A206:H206"/>
    <mergeCell ref="A193:A194"/>
    <mergeCell ref="B193:B194"/>
    <mergeCell ref="A208:H208"/>
    <mergeCell ref="F196:H196"/>
    <mergeCell ref="C193:C194"/>
    <mergeCell ref="D193:D194"/>
    <mergeCell ref="B195:B196"/>
    <mergeCell ref="C195:C196"/>
    <mergeCell ref="D195:D196"/>
    <mergeCell ref="E195:E196"/>
    <mergeCell ref="A204:H204"/>
    <mergeCell ref="A197:A198"/>
    <mergeCell ref="A207:H207"/>
    <mergeCell ref="B197:B198"/>
    <mergeCell ref="C197:C198"/>
    <mergeCell ref="A136:A140"/>
    <mergeCell ref="G136:G139"/>
    <mergeCell ref="F136:F139"/>
    <mergeCell ref="C154:C155"/>
    <mergeCell ref="D154:D155"/>
    <mergeCell ref="E154:E155"/>
    <mergeCell ref="E156:E157"/>
    <mergeCell ref="C156:C157"/>
    <mergeCell ref="B156:B157"/>
    <mergeCell ref="A156:A157"/>
    <mergeCell ref="B152:X152"/>
    <mergeCell ref="A141:A142"/>
    <mergeCell ref="B143:B144"/>
    <mergeCell ref="B141:B142"/>
    <mergeCell ref="C141:C142"/>
    <mergeCell ref="B136:B140"/>
    <mergeCell ref="B154:B155"/>
    <mergeCell ref="F140:H140"/>
    <mergeCell ref="F157:H157"/>
    <mergeCell ref="A145:A146"/>
    <mergeCell ref="B151:H151"/>
    <mergeCell ref="F155:H155"/>
    <mergeCell ref="C136:C140"/>
    <mergeCell ref="D136:D140"/>
    <mergeCell ref="B110:B111"/>
    <mergeCell ref="F109:H109"/>
    <mergeCell ref="C106:C109"/>
    <mergeCell ref="B112:B114"/>
    <mergeCell ref="C112:C114"/>
    <mergeCell ref="D112:D114"/>
    <mergeCell ref="F114:H114"/>
    <mergeCell ref="E102:E105"/>
    <mergeCell ref="B186:B187"/>
    <mergeCell ref="E168:E169"/>
    <mergeCell ref="F183:H183"/>
    <mergeCell ref="C160:C161"/>
    <mergeCell ref="C150:H150"/>
    <mergeCell ref="E133:E134"/>
    <mergeCell ref="C143:C144"/>
    <mergeCell ref="F144:H144"/>
    <mergeCell ref="D133:D135"/>
    <mergeCell ref="F133:F134"/>
    <mergeCell ref="D129:D132"/>
    <mergeCell ref="E127:E128"/>
    <mergeCell ref="D160:D161"/>
    <mergeCell ref="E160:E161"/>
    <mergeCell ref="B145:B146"/>
    <mergeCell ref="B94:B97"/>
    <mergeCell ref="E94:E97"/>
    <mergeCell ref="F97:H97"/>
    <mergeCell ref="C100:C101"/>
    <mergeCell ref="C119:H119"/>
    <mergeCell ref="C98:C99"/>
    <mergeCell ref="C94:C97"/>
    <mergeCell ref="E98:E99"/>
    <mergeCell ref="G94:G96"/>
    <mergeCell ref="B100:B101"/>
    <mergeCell ref="D98:D99"/>
    <mergeCell ref="B98:B99"/>
    <mergeCell ref="C145:C146"/>
    <mergeCell ref="D145:D146"/>
    <mergeCell ref="F146:H146"/>
    <mergeCell ref="G106:G108"/>
    <mergeCell ref="F94:F96"/>
    <mergeCell ref="F112:F113"/>
    <mergeCell ref="F101:H101"/>
    <mergeCell ref="D100:D101"/>
    <mergeCell ref="G102:G104"/>
    <mergeCell ref="D102:D105"/>
    <mergeCell ref="F111:H111"/>
    <mergeCell ref="C175:C177"/>
    <mergeCell ref="D168:D171"/>
    <mergeCell ref="D172:D174"/>
    <mergeCell ref="F168:F170"/>
    <mergeCell ref="C172:C174"/>
    <mergeCell ref="C186:C187"/>
    <mergeCell ref="F187:H187"/>
    <mergeCell ref="E186:E187"/>
    <mergeCell ref="C185:X185"/>
    <mergeCell ref="C168:C171"/>
    <mergeCell ref="F178:F179"/>
    <mergeCell ref="D186:D187"/>
    <mergeCell ref="F192:H192"/>
    <mergeCell ref="G178:G179"/>
    <mergeCell ref="G168:G170"/>
    <mergeCell ref="F99:H99"/>
    <mergeCell ref="F105:H105"/>
    <mergeCell ref="C159:X159"/>
    <mergeCell ref="F129:F131"/>
    <mergeCell ref="E141:E142"/>
    <mergeCell ref="F142:H142"/>
    <mergeCell ref="D141:D142"/>
    <mergeCell ref="C158:H158"/>
    <mergeCell ref="C164:C165"/>
    <mergeCell ref="G133:G134"/>
    <mergeCell ref="E136:E137"/>
    <mergeCell ref="E143:E144"/>
    <mergeCell ref="E145:E146"/>
    <mergeCell ref="E138:E139"/>
    <mergeCell ref="D106:D109"/>
    <mergeCell ref="F102:F104"/>
    <mergeCell ref="C147:C149"/>
    <mergeCell ref="D147:D149"/>
    <mergeCell ref="E147:E149"/>
    <mergeCell ref="C188:H188"/>
    <mergeCell ref="D175:D177"/>
    <mergeCell ref="A2:X2"/>
    <mergeCell ref="C81:X81"/>
    <mergeCell ref="C120:X120"/>
    <mergeCell ref="W3:X3"/>
    <mergeCell ref="U4:X4"/>
    <mergeCell ref="U5:U7"/>
    <mergeCell ref="V5:X5"/>
    <mergeCell ref="V6:W6"/>
    <mergeCell ref="X6:X7"/>
    <mergeCell ref="C21:X21"/>
    <mergeCell ref="C90:C91"/>
    <mergeCell ref="G38:G39"/>
    <mergeCell ref="F35:H35"/>
    <mergeCell ref="D33:D35"/>
    <mergeCell ref="G33:G34"/>
    <mergeCell ref="E25:E26"/>
    <mergeCell ref="D36:D37"/>
    <mergeCell ref="C62:X62"/>
    <mergeCell ref="B71:X71"/>
    <mergeCell ref="C84:C85"/>
    <mergeCell ref="A14:A15"/>
    <mergeCell ref="E14:E15"/>
    <mergeCell ref="A98:A99"/>
    <mergeCell ref="G112:G113"/>
    <mergeCell ref="A129:A132"/>
    <mergeCell ref="B129:B132"/>
    <mergeCell ref="A143:A144"/>
    <mergeCell ref="D143:D144"/>
    <mergeCell ref="E121:E125"/>
    <mergeCell ref="B78:B79"/>
    <mergeCell ref="C78:C79"/>
    <mergeCell ref="E90:E91"/>
    <mergeCell ref="E106:E109"/>
    <mergeCell ref="B84:B85"/>
    <mergeCell ref="E100:E101"/>
    <mergeCell ref="D92:D93"/>
    <mergeCell ref="A92:A93"/>
    <mergeCell ref="B92:B93"/>
    <mergeCell ref="A86:A87"/>
    <mergeCell ref="A84:A85"/>
    <mergeCell ref="C92:C93"/>
    <mergeCell ref="D94:D97"/>
    <mergeCell ref="A106:A109"/>
    <mergeCell ref="A100:A101"/>
    <mergeCell ref="A112:A114"/>
    <mergeCell ref="A102:A105"/>
    <mergeCell ref="B102:B105"/>
    <mergeCell ref="B106:B109"/>
    <mergeCell ref="F93:H93"/>
    <mergeCell ref="A88:A89"/>
    <mergeCell ref="A94:A97"/>
    <mergeCell ref="A90:A91"/>
    <mergeCell ref="F26:H26"/>
    <mergeCell ref="C88:C89"/>
    <mergeCell ref="A65:A66"/>
    <mergeCell ref="A78:A79"/>
    <mergeCell ref="A63:A64"/>
    <mergeCell ref="A73:A75"/>
    <mergeCell ref="C43:C46"/>
    <mergeCell ref="A47:A48"/>
    <mergeCell ref="B47:B48"/>
    <mergeCell ref="C76:C77"/>
    <mergeCell ref="A43:A46"/>
    <mergeCell ref="B70:H70"/>
    <mergeCell ref="F85:H85"/>
    <mergeCell ref="E88:E89"/>
    <mergeCell ref="F89:H89"/>
    <mergeCell ref="C82:C83"/>
    <mergeCell ref="E33:E35"/>
    <mergeCell ref="B38:B40"/>
    <mergeCell ref="E36:E37"/>
    <mergeCell ref="B51:B54"/>
    <mergeCell ref="B90:B91"/>
    <mergeCell ref="B86:B87"/>
    <mergeCell ref="B82:B83"/>
    <mergeCell ref="D82:D83"/>
    <mergeCell ref="F83:H83"/>
    <mergeCell ref="D86:D87"/>
    <mergeCell ref="E82:E83"/>
    <mergeCell ref="C80:H80"/>
    <mergeCell ref="F79:H79"/>
    <mergeCell ref="F91:H91"/>
    <mergeCell ref="D90:D91"/>
    <mergeCell ref="E86:E87"/>
    <mergeCell ref="F87:H87"/>
    <mergeCell ref="E78:E79"/>
    <mergeCell ref="E84:E85"/>
    <mergeCell ref="B88:B89"/>
    <mergeCell ref="D88:D89"/>
    <mergeCell ref="C47:C48"/>
    <mergeCell ref="B63:B64"/>
    <mergeCell ref="F68:H68"/>
    <mergeCell ref="E67:E68"/>
    <mergeCell ref="D49:D50"/>
    <mergeCell ref="C67:C68"/>
    <mergeCell ref="D84:D85"/>
    <mergeCell ref="C61:H61"/>
    <mergeCell ref="D47:D48"/>
    <mergeCell ref="B73:B75"/>
    <mergeCell ref="D63:D64"/>
    <mergeCell ref="F50:H50"/>
    <mergeCell ref="F48:H48"/>
    <mergeCell ref="D76:D77"/>
    <mergeCell ref="G73:G74"/>
    <mergeCell ref="F77:H77"/>
    <mergeCell ref="B76:B77"/>
    <mergeCell ref="D67:D68"/>
    <mergeCell ref="C69:H69"/>
    <mergeCell ref="E63:E64"/>
    <mergeCell ref="A41:A42"/>
    <mergeCell ref="A33:A35"/>
    <mergeCell ref="C33:C35"/>
    <mergeCell ref="C25:C26"/>
    <mergeCell ref="A25:A26"/>
    <mergeCell ref="B25:B26"/>
    <mergeCell ref="B29:X29"/>
    <mergeCell ref="C30:X30"/>
    <mergeCell ref="F22:F23"/>
    <mergeCell ref="A31:A32"/>
    <mergeCell ref="A22:A24"/>
    <mergeCell ref="D41:D42"/>
    <mergeCell ref="F38:F39"/>
    <mergeCell ref="B41:B42"/>
    <mergeCell ref="A49:A50"/>
    <mergeCell ref="B49:B50"/>
    <mergeCell ref="C86:C87"/>
    <mergeCell ref="F66:H66"/>
    <mergeCell ref="E65:E66"/>
    <mergeCell ref="D73:D75"/>
    <mergeCell ref="F75:H75"/>
    <mergeCell ref="F73:F74"/>
    <mergeCell ref="D65:D66"/>
    <mergeCell ref="E73:E75"/>
    <mergeCell ref="D78:D79"/>
    <mergeCell ref="A59:A60"/>
    <mergeCell ref="B59:B60"/>
    <mergeCell ref="C59:C60"/>
    <mergeCell ref="D59:D60"/>
    <mergeCell ref="E59:E60"/>
    <mergeCell ref="A51:A54"/>
    <mergeCell ref="A55:A58"/>
    <mergeCell ref="E49:E50"/>
    <mergeCell ref="F60:H60"/>
    <mergeCell ref="B55:B58"/>
    <mergeCell ref="A82:A83"/>
    <mergeCell ref="A76:A77"/>
    <mergeCell ref="A67:A68"/>
    <mergeCell ref="D197:D198"/>
    <mergeCell ref="E197:E198"/>
    <mergeCell ref="F198:H198"/>
    <mergeCell ref="A147:A149"/>
    <mergeCell ref="B147:B149"/>
    <mergeCell ref="F149:H149"/>
    <mergeCell ref="F161:H161"/>
    <mergeCell ref="B168:B171"/>
    <mergeCell ref="G175:G176"/>
    <mergeCell ref="A178:A180"/>
    <mergeCell ref="A172:A174"/>
    <mergeCell ref="F177:H177"/>
    <mergeCell ref="F174:H174"/>
    <mergeCell ref="F180:H180"/>
    <mergeCell ref="C178:C180"/>
    <mergeCell ref="D178:D180"/>
    <mergeCell ref="F165:H165"/>
    <mergeCell ref="A154:A155"/>
    <mergeCell ref="D156:D157"/>
    <mergeCell ref="C153:X153"/>
    <mergeCell ref="A160:A161"/>
    <mergeCell ref="B160:B161"/>
    <mergeCell ref="G190:G191"/>
    <mergeCell ref="D190:D192"/>
  </mergeCells>
  <phoneticPr fontId="0" type="noConversion"/>
  <printOptions horizontalCentered="1"/>
  <pageMargins left="0.25" right="0.25" top="0.75" bottom="0.75" header="0.3" footer="0.3"/>
  <pageSetup paperSize="9" scale="86" fitToHeight="0" orientation="landscape" r:id="rId1"/>
  <headerFooter alignWithMargins="0">
    <oddHeader>&amp;C&amp;P&amp;R2 programa</oddHeader>
  </headerFooter>
  <rowBreaks count="8" manualBreakCount="8">
    <brk id="30" max="23" man="1"/>
    <brk id="48" max="23" man="1"/>
    <brk id="64" max="23" man="1"/>
    <brk id="91" max="23" man="1"/>
    <brk id="120" max="23" man="1"/>
    <brk id="142" max="23" man="1"/>
    <brk id="163" max="23" man="1"/>
    <brk id="177" max="23" man="1"/>
  </rowBreaks>
  <ignoredErrors>
    <ignoredError sqref="Q203:Q204 M203 U200:U201 Q201 O140 Q140 Q142 Q132 M132 Q128 Q126 Q118 Q109 M109 M105 M97 M100 Q97 M86 M88 M91 Q91 Q88 U88 U91 Q75 M75 U75 U65 Q65 M65 I65 M201 I204" formula="1"/>
    <ignoredError sqref="E145 E136 E141 E143 E1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2</vt:i4>
      </vt:variant>
    </vt:vector>
  </HeadingPairs>
  <TitlesOfParts>
    <vt:vector size="3" baseType="lpstr">
      <vt:lpstr>1 lentele  </vt:lpstr>
      <vt:lpstr>'1 lentele  '!Print_Area</vt:lpstr>
      <vt:lpstr>'1 lentele  '!Print_Titles</vt:lpstr>
    </vt:vector>
  </TitlesOfParts>
  <Company>Klaipedos rajono savivaldybes administracija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Mindaugas Šatkus</dc:creator>
  <cp:lastModifiedBy>Vitalija Kazlauskienė</cp:lastModifiedBy>
  <cp:lastPrinted>2019-10-23T14:17:53Z</cp:lastPrinted>
  <dcterms:created xsi:type="dcterms:W3CDTF">2005-07-20T12:43:59Z</dcterms:created>
  <dcterms:modified xsi:type="dcterms:W3CDTF">2019-12-11T11:46:39Z</dcterms:modified>
</cp:coreProperties>
</file>