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Vitalijos\STRATEGINIS PLANAVIMAS\SVP 2020-2022 m\SVP 2020-2022 tikslinimai\2020-05\"/>
    </mc:Choice>
  </mc:AlternateContent>
  <bookViews>
    <workbookView xWindow="0" yWindow="0" windowWidth="28800" windowHeight="12435"/>
  </bookViews>
  <sheets>
    <sheet name="2 lentele " sheetId="9" r:id="rId1"/>
    <sheet name="Lapas1" sheetId="10" r:id="rId2"/>
  </sheets>
  <definedNames>
    <definedName name="_xlnm.Print_Area" localSheetId="0">'2 lentele '!$A$1:$X$163</definedName>
    <definedName name="_xlnm.Print_Titles" localSheetId="0">'2 lentele '!$4:$7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5" i="9" l="1"/>
  <c r="U142" i="9"/>
  <c r="Q142" i="9"/>
  <c r="I71" i="9" l="1"/>
  <c r="M72" i="9" l="1"/>
  <c r="M71" i="9"/>
  <c r="V97" i="9" l="1"/>
  <c r="R97" i="9"/>
  <c r="N97" i="9"/>
  <c r="M116" i="9" l="1"/>
  <c r="M112" i="9"/>
  <c r="M108" i="9"/>
  <c r="I93" i="9" l="1"/>
  <c r="X149" i="9" l="1"/>
  <c r="W149" i="9"/>
  <c r="V149" i="9"/>
  <c r="T149" i="9"/>
  <c r="S149" i="9"/>
  <c r="R149" i="9"/>
  <c r="P149" i="9"/>
  <c r="O149" i="9"/>
  <c r="N149" i="9"/>
  <c r="K149" i="9"/>
  <c r="L149" i="9"/>
  <c r="J149" i="9"/>
  <c r="P160" i="9"/>
  <c r="O160" i="9"/>
  <c r="N160" i="9"/>
  <c r="P159" i="9"/>
  <c r="O159" i="9"/>
  <c r="N159" i="9"/>
  <c r="K160" i="9"/>
  <c r="L160" i="9"/>
  <c r="J160" i="9"/>
  <c r="X159" i="9"/>
  <c r="W159" i="9"/>
  <c r="V159" i="9"/>
  <c r="T159" i="9"/>
  <c r="S159" i="9"/>
  <c r="R159" i="9"/>
  <c r="K159" i="9"/>
  <c r="L159" i="9"/>
  <c r="J159" i="9"/>
  <c r="M53" i="9"/>
  <c r="M54" i="9"/>
  <c r="M55" i="9"/>
  <c r="N56" i="9"/>
  <c r="O56" i="9"/>
  <c r="P56" i="9"/>
  <c r="J56" i="9"/>
  <c r="K56" i="9"/>
  <c r="L56" i="9"/>
  <c r="K161" i="9"/>
  <c r="L161" i="9"/>
  <c r="J161" i="9"/>
  <c r="I161" i="9" s="1"/>
  <c r="I55" i="9"/>
  <c r="I54" i="9"/>
  <c r="I53" i="9"/>
  <c r="I159" i="9" l="1"/>
  <c r="M160" i="9"/>
  <c r="M149" i="9"/>
  <c r="M141" i="9"/>
  <c r="M77" i="9" l="1"/>
  <c r="M78" i="9" l="1"/>
  <c r="I82" i="9" l="1"/>
  <c r="M127" i="9" l="1"/>
  <c r="M125" i="9"/>
  <c r="M123" i="9"/>
  <c r="M88" i="9"/>
  <c r="M92" i="9"/>
  <c r="O74" i="9"/>
  <c r="M73" i="9"/>
  <c r="I73" i="9"/>
  <c r="I72" i="9"/>
  <c r="P152" i="9" l="1"/>
  <c r="N145" i="9"/>
  <c r="O145" i="9"/>
  <c r="M120" i="9" l="1"/>
  <c r="M114" i="9"/>
  <c r="M34" i="9"/>
  <c r="T145" i="9" l="1"/>
  <c r="I88" i="9"/>
  <c r="I89" i="9"/>
  <c r="I90" i="9"/>
  <c r="I87" i="9"/>
  <c r="T151" i="9"/>
  <c r="S151" i="9"/>
  <c r="R151" i="9"/>
  <c r="Q151" i="9"/>
  <c r="T152" i="9"/>
  <c r="M142" i="9"/>
  <c r="M143" i="9"/>
  <c r="M144" i="9"/>
  <c r="V154" i="9"/>
  <c r="W154" i="9"/>
  <c r="X154" i="9"/>
  <c r="R154" i="9"/>
  <c r="S154" i="9"/>
  <c r="T154" i="9"/>
  <c r="J154" i="9"/>
  <c r="N154" i="9"/>
  <c r="P154" i="9"/>
  <c r="O154" i="9"/>
  <c r="L154" i="9"/>
  <c r="K154" i="9"/>
  <c r="M110" i="9"/>
  <c r="I112" i="9"/>
  <c r="M106" i="9"/>
  <c r="I106" i="9"/>
  <c r="U118" i="9" l="1"/>
  <c r="Q118" i="9"/>
  <c r="M118" i="9"/>
  <c r="M90" i="9" l="1"/>
  <c r="M89" i="9"/>
  <c r="M87" i="9"/>
  <c r="U80" i="9"/>
  <c r="Q80" i="9"/>
  <c r="M80" i="9"/>
  <c r="R74" i="9" l="1"/>
  <c r="S74" i="9"/>
  <c r="T74" i="9"/>
  <c r="X97" i="9"/>
  <c r="U97" i="9"/>
  <c r="T97" i="9"/>
  <c r="Q97" i="9"/>
  <c r="Q74" i="9" l="1"/>
  <c r="P158" i="9"/>
  <c r="K156" i="9"/>
  <c r="M97" i="9"/>
  <c r="P97" i="9"/>
  <c r="J97" i="9"/>
  <c r="U150" i="9"/>
  <c r="V150" i="9"/>
  <c r="W150" i="9"/>
  <c r="X150" i="9"/>
  <c r="Q150" i="9"/>
  <c r="R150" i="9"/>
  <c r="S150" i="9"/>
  <c r="T150" i="9"/>
  <c r="J150" i="9"/>
  <c r="K150" i="9"/>
  <c r="L150" i="9"/>
  <c r="M150" i="9"/>
  <c r="N150" i="9"/>
  <c r="O150" i="9"/>
  <c r="P150" i="9"/>
  <c r="M94" i="9"/>
  <c r="P94" i="9"/>
  <c r="V33" i="9"/>
  <c r="U33" i="9" s="1"/>
  <c r="R33" i="9"/>
  <c r="Q33" i="9" s="1"/>
  <c r="W128" i="9"/>
  <c r="V128" i="9"/>
  <c r="U128" i="9" s="1"/>
  <c r="S128" i="9"/>
  <c r="R128" i="9"/>
  <c r="Q128" i="9" s="1"/>
  <c r="O128" i="9"/>
  <c r="N128" i="9"/>
  <c r="P126" i="9"/>
  <c r="O126" i="9"/>
  <c r="N126" i="9"/>
  <c r="O124" i="9"/>
  <c r="N124" i="9"/>
  <c r="O122" i="9"/>
  <c r="N122" i="9"/>
  <c r="M121" i="9"/>
  <c r="O119" i="9"/>
  <c r="N119" i="9"/>
  <c r="O115" i="9"/>
  <c r="N115" i="9"/>
  <c r="P113" i="9"/>
  <c r="O113" i="9"/>
  <c r="N113" i="9"/>
  <c r="O111" i="9"/>
  <c r="N111" i="9"/>
  <c r="O109" i="9"/>
  <c r="N109" i="9"/>
  <c r="O107" i="9"/>
  <c r="N107" i="9"/>
  <c r="M113" i="9" l="1"/>
  <c r="M126" i="9"/>
  <c r="W62" i="9"/>
  <c r="S62" i="9"/>
  <c r="W30" i="9"/>
  <c r="S30" i="9"/>
  <c r="U160" i="9"/>
  <c r="U159" i="9"/>
  <c r="V158" i="9"/>
  <c r="U158" i="9" s="1"/>
  <c r="U157" i="9"/>
  <c r="X156" i="9"/>
  <c r="V156" i="9"/>
  <c r="X155" i="9"/>
  <c r="W155" i="9"/>
  <c r="V155" i="9"/>
  <c r="X153" i="9"/>
  <c r="U153" i="9" s="1"/>
  <c r="W153" i="9"/>
  <c r="X152" i="9"/>
  <c r="W152" i="9"/>
  <c r="V152" i="9"/>
  <c r="X151" i="9"/>
  <c r="W151" i="9"/>
  <c r="V151" i="9"/>
  <c r="U151" i="9"/>
  <c r="U145" i="9"/>
  <c r="X139" i="9"/>
  <c r="V139" i="9"/>
  <c r="X137" i="9"/>
  <c r="V137" i="9"/>
  <c r="U136" i="9"/>
  <c r="U135" i="9"/>
  <c r="U134" i="9"/>
  <c r="U133" i="9"/>
  <c r="U132" i="9"/>
  <c r="U131" i="9"/>
  <c r="X130" i="9"/>
  <c r="W130" i="9"/>
  <c r="V130" i="9"/>
  <c r="W126" i="9"/>
  <c r="V126" i="9"/>
  <c r="W124" i="9"/>
  <c r="V124" i="9"/>
  <c r="U124" i="9" s="1"/>
  <c r="X122" i="9"/>
  <c r="W122" i="9"/>
  <c r="V122" i="9"/>
  <c r="U121" i="9"/>
  <c r="X119" i="9"/>
  <c r="W119" i="9"/>
  <c r="V119" i="9"/>
  <c r="X117" i="9"/>
  <c r="W117" i="9"/>
  <c r="V117" i="9"/>
  <c r="X115" i="9"/>
  <c r="W115" i="9"/>
  <c r="V115" i="9"/>
  <c r="X113" i="9"/>
  <c r="W113" i="9"/>
  <c r="V113" i="9"/>
  <c r="X111" i="9"/>
  <c r="W111" i="9"/>
  <c r="V111" i="9"/>
  <c r="X109" i="9"/>
  <c r="W109" i="9"/>
  <c r="V109" i="9"/>
  <c r="X107" i="9"/>
  <c r="W107" i="9"/>
  <c r="V107" i="9"/>
  <c r="X103" i="9"/>
  <c r="W103" i="9"/>
  <c r="V103" i="9"/>
  <c r="U102" i="9"/>
  <c r="X101" i="9"/>
  <c r="W101" i="9"/>
  <c r="V101" i="9"/>
  <c r="U100" i="9"/>
  <c r="X91" i="9"/>
  <c r="W91" i="9"/>
  <c r="W98" i="9" s="1"/>
  <c r="V91" i="9"/>
  <c r="U90" i="9"/>
  <c r="U87" i="9"/>
  <c r="U86" i="9"/>
  <c r="X81" i="9"/>
  <c r="V81" i="9"/>
  <c r="X79" i="9"/>
  <c r="V79" i="9"/>
  <c r="X75" i="9"/>
  <c r="W75" i="9"/>
  <c r="V70" i="9"/>
  <c r="U68" i="9"/>
  <c r="U70" i="9" s="1"/>
  <c r="V67" i="9"/>
  <c r="U67" i="9" s="1"/>
  <c r="U66" i="9"/>
  <c r="X56" i="9"/>
  <c r="U56" i="9" s="1"/>
  <c r="X51" i="9"/>
  <c r="U50" i="9"/>
  <c r="X49" i="9"/>
  <c r="U49" i="9" s="1"/>
  <c r="U48" i="9"/>
  <c r="V43" i="9"/>
  <c r="U43" i="9" s="1"/>
  <c r="U41" i="9"/>
  <c r="X40" i="9"/>
  <c r="U40" i="9" s="1"/>
  <c r="U39" i="9"/>
  <c r="X38" i="9"/>
  <c r="U38" i="9" s="1"/>
  <c r="U36" i="9"/>
  <c r="X35" i="9"/>
  <c r="U35" i="9" s="1"/>
  <c r="U34" i="9"/>
  <c r="X29" i="9"/>
  <c r="U29" i="9" s="1"/>
  <c r="U28" i="9"/>
  <c r="V27" i="9"/>
  <c r="U27" i="9" s="1"/>
  <c r="U26" i="9"/>
  <c r="U25" i="9"/>
  <c r="U24" i="9"/>
  <c r="X23" i="9"/>
  <c r="U23" i="9" s="1"/>
  <c r="U22" i="9"/>
  <c r="U21" i="9"/>
  <c r="X20" i="9"/>
  <c r="U20" i="9" s="1"/>
  <c r="U19" i="9"/>
  <c r="U18" i="9"/>
  <c r="X17" i="9"/>
  <c r="U17" i="9" s="1"/>
  <c r="U16" i="9"/>
  <c r="U15" i="9"/>
  <c r="X14" i="9"/>
  <c r="U14" i="9" s="1"/>
  <c r="U13" i="9"/>
  <c r="U12" i="9"/>
  <c r="W163" i="9" l="1"/>
  <c r="V163" i="9"/>
  <c r="X163" i="9"/>
  <c r="U149" i="9"/>
  <c r="X146" i="9"/>
  <c r="V62" i="9"/>
  <c r="W146" i="9"/>
  <c r="W147" i="9" s="1"/>
  <c r="U126" i="9"/>
  <c r="V146" i="9"/>
  <c r="U51" i="9"/>
  <c r="X62" i="9"/>
  <c r="X30" i="9"/>
  <c r="V30" i="9"/>
  <c r="U137" i="9"/>
  <c r="U154" i="9"/>
  <c r="W63" i="9"/>
  <c r="U91" i="9"/>
  <c r="U101" i="9"/>
  <c r="U107" i="9"/>
  <c r="U109" i="9"/>
  <c r="U139" i="9"/>
  <c r="U111" i="9"/>
  <c r="U113" i="9"/>
  <c r="U81" i="9"/>
  <c r="U119" i="9"/>
  <c r="V75" i="9"/>
  <c r="U75" i="9" s="1"/>
  <c r="X98" i="9"/>
  <c r="U122" i="9"/>
  <c r="U130" i="9"/>
  <c r="U103" i="9"/>
  <c r="U115" i="9"/>
  <c r="U117" i="9"/>
  <c r="U152" i="9"/>
  <c r="U155" i="9"/>
  <c r="U79" i="9"/>
  <c r="V98" i="9"/>
  <c r="N74" i="9"/>
  <c r="K74" i="9"/>
  <c r="U30" i="9" l="1"/>
  <c r="V147" i="9"/>
  <c r="U146" i="9"/>
  <c r="U163" i="9"/>
  <c r="W148" i="9"/>
  <c r="W165" i="9" s="1"/>
  <c r="U62" i="9"/>
  <c r="U98" i="9"/>
  <c r="X147" i="9"/>
  <c r="X63" i="9"/>
  <c r="V63" i="9"/>
  <c r="Q145" i="9"/>
  <c r="T75" i="9"/>
  <c r="S75" i="9"/>
  <c r="X148" i="9" l="1"/>
  <c r="X165" i="9" s="1"/>
  <c r="U147" i="9"/>
  <c r="U63" i="9"/>
  <c r="V148" i="9"/>
  <c r="U148" i="9" l="1"/>
  <c r="U165" i="9" s="1"/>
  <c r="V165" i="9"/>
  <c r="J145" i="9"/>
  <c r="T29" i="9" l="1"/>
  <c r="Q29" i="9" s="1"/>
  <c r="P29" i="9"/>
  <c r="Q28" i="9"/>
  <c r="M28" i="9"/>
  <c r="L29" i="9"/>
  <c r="I29" i="9" s="1"/>
  <c r="I28" i="9"/>
  <c r="I118" i="9"/>
  <c r="M29" i="9" l="1"/>
  <c r="N152" i="9"/>
  <c r="O152" i="9"/>
  <c r="R152" i="9"/>
  <c r="S152" i="9"/>
  <c r="K152" i="9"/>
  <c r="L152" i="9"/>
  <c r="J152" i="9"/>
  <c r="P145" i="9"/>
  <c r="M152" i="9" l="1"/>
  <c r="Q152" i="9"/>
  <c r="L91" i="9"/>
  <c r="L158" i="9"/>
  <c r="P155" i="9" l="1"/>
  <c r="P162" i="9"/>
  <c r="J158" i="9" l="1"/>
  <c r="J162" i="9" l="1"/>
  <c r="K162" i="9"/>
  <c r="L162" i="9"/>
  <c r="L155" i="9"/>
  <c r="I36" i="9"/>
  <c r="I77" i="9"/>
  <c r="I150" i="9" s="1"/>
  <c r="I160" i="9"/>
  <c r="K158" i="9"/>
  <c r="L151" i="9"/>
  <c r="L153" i="9"/>
  <c r="I153" i="9" s="1"/>
  <c r="L156" i="9"/>
  <c r="J151" i="9"/>
  <c r="K151" i="9"/>
  <c r="K153" i="9"/>
  <c r="J155" i="9"/>
  <c r="K155" i="9"/>
  <c r="J156" i="9"/>
  <c r="I157" i="9"/>
  <c r="I158" i="9"/>
  <c r="Q160" i="9"/>
  <c r="Q159" i="9"/>
  <c r="R158" i="9"/>
  <c r="Q158" i="9" s="1"/>
  <c r="Q157" i="9"/>
  <c r="T156" i="9"/>
  <c r="R156" i="9"/>
  <c r="T155" i="9"/>
  <c r="S155" i="9"/>
  <c r="R155" i="9"/>
  <c r="T153" i="9"/>
  <c r="S153" i="9"/>
  <c r="M159" i="9"/>
  <c r="N158" i="9"/>
  <c r="M158" i="9" s="1"/>
  <c r="M157" i="9"/>
  <c r="P156" i="9"/>
  <c r="N156" i="9"/>
  <c r="O155" i="9"/>
  <c r="N155" i="9"/>
  <c r="M155" i="9" s="1"/>
  <c r="P153" i="9"/>
  <c r="M153" i="9" s="1"/>
  <c r="O153" i="9"/>
  <c r="O151" i="9"/>
  <c r="P151" i="9"/>
  <c r="N151" i="9"/>
  <c r="M151" i="9"/>
  <c r="L59" i="9"/>
  <c r="I58" i="9"/>
  <c r="M86" i="9"/>
  <c r="J86" i="9"/>
  <c r="I86" i="9" s="1"/>
  <c r="Q86" i="9"/>
  <c r="M85" i="9"/>
  <c r="Q48" i="9"/>
  <c r="M48" i="9"/>
  <c r="Q25" i="9"/>
  <c r="Q24" i="9"/>
  <c r="I42" i="9"/>
  <c r="M56" i="9"/>
  <c r="T56" i="9"/>
  <c r="Q56" i="9" s="1"/>
  <c r="I52" i="9"/>
  <c r="M52" i="9"/>
  <c r="L74" i="9"/>
  <c r="J74" i="9"/>
  <c r="I80" i="9"/>
  <c r="I78" i="9"/>
  <c r="I151" i="9" s="1"/>
  <c r="M60" i="9"/>
  <c r="M61" i="9" s="1"/>
  <c r="L61" i="9"/>
  <c r="T51" i="9"/>
  <c r="Q50" i="9"/>
  <c r="I85" i="9"/>
  <c r="R81" i="9"/>
  <c r="P51" i="9"/>
  <c r="M50" i="9"/>
  <c r="Q41" i="9"/>
  <c r="R43" i="9"/>
  <c r="R62" i="9" s="1"/>
  <c r="R139" i="9"/>
  <c r="Q138" i="9"/>
  <c r="R137" i="9"/>
  <c r="Q136" i="9"/>
  <c r="Q135" i="9"/>
  <c r="Q134" i="9"/>
  <c r="Q133" i="9"/>
  <c r="Q132" i="9"/>
  <c r="Q131" i="9"/>
  <c r="T130" i="9"/>
  <c r="S130" i="9"/>
  <c r="R130" i="9"/>
  <c r="S126" i="9"/>
  <c r="R126" i="9"/>
  <c r="S124" i="9"/>
  <c r="R124" i="9"/>
  <c r="Q124" i="9" s="1"/>
  <c r="Q121" i="9"/>
  <c r="S119" i="9"/>
  <c r="R119" i="9"/>
  <c r="S117" i="9"/>
  <c r="R117" i="9"/>
  <c r="S115" i="9"/>
  <c r="R115" i="9"/>
  <c r="S113" i="9"/>
  <c r="R113" i="9"/>
  <c r="S111" i="9"/>
  <c r="R111" i="9"/>
  <c r="S109" i="9"/>
  <c r="R109" i="9"/>
  <c r="S107" i="9"/>
  <c r="R107" i="9"/>
  <c r="T107" i="9"/>
  <c r="T109" i="9"/>
  <c r="T111" i="9"/>
  <c r="T113" i="9"/>
  <c r="T115" i="9"/>
  <c r="T117" i="9"/>
  <c r="T119" i="9"/>
  <c r="R122" i="9"/>
  <c r="S122" i="9"/>
  <c r="T122" i="9"/>
  <c r="N84" i="9"/>
  <c r="M83" i="9"/>
  <c r="R79" i="9"/>
  <c r="R70" i="9"/>
  <c r="Q68" i="9"/>
  <c r="Q70" i="9" s="1"/>
  <c r="Q66" i="9"/>
  <c r="R67" i="9"/>
  <c r="Q67" i="9" s="1"/>
  <c r="Q39" i="9"/>
  <c r="T40" i="9"/>
  <c r="Q40" i="9" s="1"/>
  <c r="Q36" i="9"/>
  <c r="M36" i="9"/>
  <c r="T38" i="9"/>
  <c r="Q38" i="9" s="1"/>
  <c r="Q34" i="9"/>
  <c r="T35" i="9"/>
  <c r="Q35" i="9" s="1"/>
  <c r="R27" i="9"/>
  <c r="Q26" i="9"/>
  <c r="L130" i="9"/>
  <c r="I129" i="9"/>
  <c r="I102" i="9"/>
  <c r="I100" i="9"/>
  <c r="P67" i="9"/>
  <c r="O67" i="9"/>
  <c r="N67" i="9"/>
  <c r="L67" i="9"/>
  <c r="K67" i="9"/>
  <c r="J67" i="9"/>
  <c r="M66" i="9"/>
  <c r="I66" i="9"/>
  <c r="P47" i="9"/>
  <c r="L47" i="9"/>
  <c r="I46" i="9"/>
  <c r="I47" i="9" s="1"/>
  <c r="M47" i="9"/>
  <c r="P40" i="9"/>
  <c r="O40" i="9"/>
  <c r="N40" i="9"/>
  <c r="L40" i="9"/>
  <c r="K40" i="9"/>
  <c r="J40" i="9"/>
  <c r="M39" i="9"/>
  <c r="I39" i="9"/>
  <c r="I34" i="9"/>
  <c r="T137" i="9"/>
  <c r="T139" i="9"/>
  <c r="T103" i="9"/>
  <c r="S103" i="9"/>
  <c r="R103" i="9"/>
  <c r="Q102" i="9"/>
  <c r="T101" i="9"/>
  <c r="S101" i="9"/>
  <c r="R101" i="9"/>
  <c r="Q100" i="9"/>
  <c r="T91" i="9"/>
  <c r="S91" i="9"/>
  <c r="S98" i="9" s="1"/>
  <c r="R91" i="9"/>
  <c r="Q90" i="9"/>
  <c r="Q87" i="9"/>
  <c r="T81" i="9"/>
  <c r="T79" i="9"/>
  <c r="T49" i="9"/>
  <c r="Q49" i="9" s="1"/>
  <c r="T23" i="9"/>
  <c r="Q23" i="9" s="1"/>
  <c r="Q22" i="9"/>
  <c r="Q21" i="9"/>
  <c r="T20" i="9"/>
  <c r="Q20" i="9" s="1"/>
  <c r="Q19" i="9"/>
  <c r="Q18" i="9"/>
  <c r="T17" i="9"/>
  <c r="Q17" i="9" s="1"/>
  <c r="Q16" i="9"/>
  <c r="Q15" i="9"/>
  <c r="T14" i="9"/>
  <c r="Q13" i="9"/>
  <c r="Q12" i="9"/>
  <c r="L38" i="9"/>
  <c r="I57" i="9"/>
  <c r="I48" i="9"/>
  <c r="I49" i="9" s="1"/>
  <c r="L97" i="9"/>
  <c r="M100" i="9"/>
  <c r="L94" i="9"/>
  <c r="K94" i="9"/>
  <c r="J94" i="9"/>
  <c r="P103" i="9"/>
  <c r="O103" i="9"/>
  <c r="N103" i="9"/>
  <c r="L103" i="9"/>
  <c r="K103" i="9"/>
  <c r="J103" i="9"/>
  <c r="M102" i="9"/>
  <c r="P101" i="9"/>
  <c r="O101" i="9"/>
  <c r="N101" i="9"/>
  <c r="L101" i="9"/>
  <c r="K101" i="9"/>
  <c r="J101" i="9"/>
  <c r="P27" i="9"/>
  <c r="O27" i="9"/>
  <c r="O30" i="9" s="1"/>
  <c r="N27" i="9"/>
  <c r="N30" i="9" s="1"/>
  <c r="L27" i="9"/>
  <c r="K27" i="9"/>
  <c r="K30" i="9" s="1"/>
  <c r="J27" i="9"/>
  <c r="J30" i="9" s="1"/>
  <c r="M26" i="9"/>
  <c r="I26" i="9"/>
  <c r="P38" i="9"/>
  <c r="O38" i="9"/>
  <c r="N38" i="9"/>
  <c r="I37" i="9"/>
  <c r="I162" i="9" s="1"/>
  <c r="P49" i="9"/>
  <c r="M49" i="9" s="1"/>
  <c r="P61" i="9"/>
  <c r="J70" i="9"/>
  <c r="P130" i="9"/>
  <c r="O130" i="9"/>
  <c r="N130" i="9"/>
  <c r="K130" i="9"/>
  <c r="J130" i="9"/>
  <c r="P70" i="9"/>
  <c r="O70" i="9"/>
  <c r="N70" i="9"/>
  <c r="L70" i="9"/>
  <c r="K70" i="9"/>
  <c r="P74" i="9"/>
  <c r="M74" i="9" s="1"/>
  <c r="I56" i="9"/>
  <c r="L49" i="9"/>
  <c r="K38" i="9"/>
  <c r="J38" i="9"/>
  <c r="L51" i="9"/>
  <c r="K51" i="9"/>
  <c r="J51" i="9"/>
  <c r="I50" i="9"/>
  <c r="I60" i="9"/>
  <c r="I61" i="9" s="1"/>
  <c r="P35" i="9"/>
  <c r="O35" i="9"/>
  <c r="N35" i="9"/>
  <c r="L35" i="9"/>
  <c r="K35" i="9"/>
  <c r="J35" i="9"/>
  <c r="L84" i="9"/>
  <c r="J84" i="9"/>
  <c r="K84" i="9"/>
  <c r="L25" i="9"/>
  <c r="I108" i="9"/>
  <c r="I110" i="9"/>
  <c r="I114" i="9"/>
  <c r="I116" i="9"/>
  <c r="I120" i="9"/>
  <c r="I123" i="9"/>
  <c r="I125" i="9"/>
  <c r="I127" i="9"/>
  <c r="L109" i="9"/>
  <c r="K109" i="9"/>
  <c r="J109" i="9"/>
  <c r="L107" i="9"/>
  <c r="K107" i="9"/>
  <c r="J107" i="9"/>
  <c r="M70" i="9"/>
  <c r="M140" i="9"/>
  <c r="M145" i="9" s="1"/>
  <c r="P23" i="9"/>
  <c r="M23" i="9" s="1"/>
  <c r="L23" i="9"/>
  <c r="I23" i="9" s="1"/>
  <c r="M22" i="9"/>
  <c r="M21" i="9"/>
  <c r="M138" i="9"/>
  <c r="M136" i="9"/>
  <c r="M135" i="9"/>
  <c r="M134" i="9"/>
  <c r="M133" i="9"/>
  <c r="M132" i="9"/>
  <c r="M131" i="9"/>
  <c r="L139" i="9"/>
  <c r="K139" i="9"/>
  <c r="J139" i="9"/>
  <c r="I138" i="9"/>
  <c r="L137" i="9"/>
  <c r="K137" i="9"/>
  <c r="J137" i="9"/>
  <c r="I136" i="9"/>
  <c r="I135" i="9"/>
  <c r="I134" i="9"/>
  <c r="I133" i="9"/>
  <c r="I131" i="9"/>
  <c r="L128" i="9"/>
  <c r="K128" i="9"/>
  <c r="J128" i="9"/>
  <c r="L126" i="9"/>
  <c r="K126" i="9"/>
  <c r="J126" i="9"/>
  <c r="L124" i="9"/>
  <c r="K124" i="9"/>
  <c r="J124" i="9"/>
  <c r="L122" i="9"/>
  <c r="K122" i="9"/>
  <c r="J122" i="9"/>
  <c r="I121" i="9"/>
  <c r="L119" i="9"/>
  <c r="K119" i="9"/>
  <c r="J119" i="9"/>
  <c r="L117" i="9"/>
  <c r="K117" i="9"/>
  <c r="J117" i="9"/>
  <c r="L115" i="9"/>
  <c r="K115" i="9"/>
  <c r="J115" i="9"/>
  <c r="L113" i="9"/>
  <c r="K113" i="9"/>
  <c r="J113" i="9"/>
  <c r="L111" i="9"/>
  <c r="K111" i="9"/>
  <c r="J111" i="9"/>
  <c r="K91" i="9"/>
  <c r="J91" i="9"/>
  <c r="I91" i="9" s="1"/>
  <c r="L81" i="9"/>
  <c r="K81" i="9"/>
  <c r="J81" i="9"/>
  <c r="L79" i="9"/>
  <c r="K79" i="9"/>
  <c r="J79" i="9"/>
  <c r="L43" i="9"/>
  <c r="I43" i="9" s="1"/>
  <c r="K43" i="9"/>
  <c r="I41" i="9"/>
  <c r="L33" i="9"/>
  <c r="K33" i="9"/>
  <c r="J33" i="9"/>
  <c r="I32" i="9"/>
  <c r="L20" i="9"/>
  <c r="I20" i="9" s="1"/>
  <c r="L17" i="9"/>
  <c r="I17" i="9" s="1"/>
  <c r="L14" i="9"/>
  <c r="I14" i="9" s="1"/>
  <c r="P91" i="9"/>
  <c r="O91" i="9"/>
  <c r="N91" i="9"/>
  <c r="P139" i="9"/>
  <c r="O139" i="9"/>
  <c r="N139" i="9"/>
  <c r="P20" i="9"/>
  <c r="M20" i="9" s="1"/>
  <c r="P17" i="9"/>
  <c r="M17" i="9" s="1"/>
  <c r="P14" i="9"/>
  <c r="M14" i="9" s="1"/>
  <c r="M19" i="9"/>
  <c r="M18" i="9"/>
  <c r="M16" i="9"/>
  <c r="M15" i="9"/>
  <c r="M13" i="9"/>
  <c r="M12" i="9"/>
  <c r="P33" i="9"/>
  <c r="O33" i="9"/>
  <c r="N33" i="9"/>
  <c r="M32" i="9"/>
  <c r="P81" i="9"/>
  <c r="O81" i="9"/>
  <c r="N81" i="9"/>
  <c r="P137" i="9"/>
  <c r="O137" i="9"/>
  <c r="N137" i="9"/>
  <c r="P128" i="9"/>
  <c r="M128" i="9" s="1"/>
  <c r="P124" i="9"/>
  <c r="P122" i="9"/>
  <c r="M122" i="9" s="1"/>
  <c r="P119" i="9"/>
  <c r="M119" i="9" s="1"/>
  <c r="P117" i="9"/>
  <c r="O117" i="9"/>
  <c r="N117" i="9"/>
  <c r="P115" i="9"/>
  <c r="M115" i="9" s="1"/>
  <c r="P111" i="9"/>
  <c r="M111" i="9" s="1"/>
  <c r="P109" i="9"/>
  <c r="M109" i="9" s="1"/>
  <c r="P107" i="9"/>
  <c r="M107" i="9" s="1"/>
  <c r="P79" i="9"/>
  <c r="O79" i="9"/>
  <c r="N79" i="9"/>
  <c r="P43" i="9"/>
  <c r="O43" i="9"/>
  <c r="N43" i="9"/>
  <c r="M41" i="9"/>
  <c r="J163" i="9" l="1"/>
  <c r="S163" i="9"/>
  <c r="N163" i="9"/>
  <c r="M156" i="9"/>
  <c r="P163" i="9"/>
  <c r="Q153" i="9"/>
  <c r="T163" i="9"/>
  <c r="K163" i="9"/>
  <c r="L163" i="9"/>
  <c r="I163" i="9" s="1"/>
  <c r="O163" i="9"/>
  <c r="R163" i="9"/>
  <c r="O146" i="9"/>
  <c r="N62" i="9"/>
  <c r="O62" i="9"/>
  <c r="N146" i="9"/>
  <c r="J146" i="9"/>
  <c r="L62" i="9"/>
  <c r="I149" i="9"/>
  <c r="K146" i="9"/>
  <c r="L146" i="9"/>
  <c r="T146" i="9"/>
  <c r="P62" i="9"/>
  <c r="P30" i="9"/>
  <c r="S146" i="9"/>
  <c r="S147" i="9" s="1"/>
  <c r="Q126" i="9"/>
  <c r="R146" i="9"/>
  <c r="M124" i="9"/>
  <c r="P146" i="9"/>
  <c r="Q149" i="9"/>
  <c r="Q14" i="9"/>
  <c r="T30" i="9"/>
  <c r="Q27" i="9"/>
  <c r="R30" i="9"/>
  <c r="I25" i="9"/>
  <c r="L30" i="9"/>
  <c r="J62" i="9"/>
  <c r="T62" i="9"/>
  <c r="K62" i="9"/>
  <c r="K104" i="9"/>
  <c r="P104" i="9"/>
  <c r="M104" i="9" s="1"/>
  <c r="L98" i="9"/>
  <c r="R75" i="9"/>
  <c r="Q75" i="9" s="1"/>
  <c r="N98" i="9"/>
  <c r="J104" i="9"/>
  <c r="J98" i="9"/>
  <c r="L104" i="9"/>
  <c r="O98" i="9"/>
  <c r="K98" i="9"/>
  <c r="P98" i="9"/>
  <c r="T98" i="9"/>
  <c r="R98" i="9"/>
  <c r="K75" i="9"/>
  <c r="L75" i="9"/>
  <c r="P75" i="9"/>
  <c r="N75" i="9"/>
  <c r="O75" i="9"/>
  <c r="I70" i="9"/>
  <c r="J75" i="9"/>
  <c r="Q113" i="9"/>
  <c r="Q109" i="9"/>
  <c r="I139" i="9"/>
  <c r="M51" i="9"/>
  <c r="I97" i="9"/>
  <c r="M33" i="9"/>
  <c r="I81" i="9"/>
  <c r="I119" i="9"/>
  <c r="I122" i="9"/>
  <c r="Q103" i="9"/>
  <c r="Q111" i="9"/>
  <c r="Q107" i="9"/>
  <c r="Q115" i="9"/>
  <c r="Q130" i="9"/>
  <c r="M38" i="9"/>
  <c r="M103" i="9"/>
  <c r="I79" i="9"/>
  <c r="I113" i="9"/>
  <c r="I117" i="9"/>
  <c r="I94" i="9"/>
  <c r="I74" i="9"/>
  <c r="M91" i="9"/>
  <c r="I40" i="9"/>
  <c r="M154" i="9"/>
  <c r="M130" i="9"/>
  <c r="I59" i="9"/>
  <c r="I156" i="9"/>
  <c r="I145" i="9"/>
  <c r="I155" i="9"/>
  <c r="M117" i="9"/>
  <c r="M81" i="9"/>
  <c r="M139" i="9"/>
  <c r="I33" i="9"/>
  <c r="I84" i="9"/>
  <c r="M35" i="9"/>
  <c r="Q81" i="9"/>
  <c r="M40" i="9"/>
  <c r="I130" i="9"/>
  <c r="Q119" i="9"/>
  <c r="Q154" i="9"/>
  <c r="Q139" i="9"/>
  <c r="I35" i="9"/>
  <c r="M84" i="9"/>
  <c r="Q122" i="9"/>
  <c r="Q117" i="9"/>
  <c r="I107" i="9"/>
  <c r="I109" i="9"/>
  <c r="I27" i="9"/>
  <c r="I103" i="9"/>
  <c r="S63" i="9"/>
  <c r="Q91" i="9"/>
  <c r="Q101" i="9"/>
  <c r="M67" i="9"/>
  <c r="Q155" i="9"/>
  <c r="M43" i="9"/>
  <c r="I126" i="9"/>
  <c r="I137" i="9"/>
  <c r="M27" i="9"/>
  <c r="I101" i="9"/>
  <c r="I67" i="9"/>
  <c r="Q79" i="9"/>
  <c r="I154" i="9"/>
  <c r="I124" i="9"/>
  <c r="I128" i="9"/>
  <c r="Q137" i="9"/>
  <c r="M79" i="9"/>
  <c r="M137" i="9"/>
  <c r="Q51" i="9"/>
  <c r="M101" i="9"/>
  <c r="Q43" i="9"/>
  <c r="I111" i="9"/>
  <c r="I38" i="9"/>
  <c r="I51" i="9"/>
  <c r="I115" i="9"/>
  <c r="I152" i="9"/>
  <c r="M163" i="9" l="1"/>
  <c r="M146" i="9"/>
  <c r="M62" i="9"/>
  <c r="I146" i="9"/>
  <c r="Q146" i="9"/>
  <c r="P147" i="9"/>
  <c r="K147" i="9"/>
  <c r="L147" i="9"/>
  <c r="J147" i="9"/>
  <c r="T63" i="9"/>
  <c r="O147" i="9"/>
  <c r="Q163" i="9"/>
  <c r="M98" i="9"/>
  <c r="T147" i="9"/>
  <c r="I104" i="9"/>
  <c r="O63" i="9"/>
  <c r="Q98" i="9"/>
  <c r="I75" i="9"/>
  <c r="I98" i="9"/>
  <c r="N147" i="9"/>
  <c r="M75" i="9"/>
  <c r="I30" i="9"/>
  <c r="K63" i="9"/>
  <c r="N63" i="9"/>
  <c r="S148" i="9"/>
  <c r="S165" i="9" s="1"/>
  <c r="Q30" i="9"/>
  <c r="M30" i="9" s="1"/>
  <c r="J63" i="9"/>
  <c r="R147" i="9"/>
  <c r="Q62" i="9"/>
  <c r="R63" i="9"/>
  <c r="L63" i="9"/>
  <c r="I62" i="9"/>
  <c r="T148" i="9" l="1"/>
  <c r="T165" i="9" s="1"/>
  <c r="P63" i="9"/>
  <c r="M63" i="9" s="1"/>
  <c r="I147" i="9"/>
  <c r="O148" i="9"/>
  <c r="O165" i="9" s="1"/>
  <c r="Q147" i="9"/>
  <c r="K148" i="9"/>
  <c r="K165" i="9" s="1"/>
  <c r="N148" i="9"/>
  <c r="J148" i="9"/>
  <c r="J165" i="9" s="1"/>
  <c r="Q63" i="9"/>
  <c r="R148" i="9"/>
  <c r="I63" i="9"/>
  <c r="L148" i="9"/>
  <c r="M147" i="9"/>
  <c r="P148" i="9" l="1"/>
  <c r="M148" i="9" s="1"/>
  <c r="M165" i="9" s="1"/>
  <c r="R165" i="9"/>
  <c r="Q148" i="9"/>
  <c r="Q165" i="9" s="1"/>
  <c r="L165" i="9"/>
  <c r="I148" i="9"/>
  <c r="I165" i="9" s="1"/>
  <c r="P165" i="9" l="1"/>
</calcChain>
</file>

<file path=xl/sharedStrings.xml><?xml version="1.0" encoding="utf-8"?>
<sst xmlns="http://schemas.openxmlformats.org/spreadsheetml/2006/main" count="366" uniqueCount="173">
  <si>
    <t>Programos tikslo kodas</t>
  </si>
  <si>
    <t>Uždavinio kodas</t>
  </si>
  <si>
    <t>Priemonės kodas</t>
  </si>
  <si>
    <t>Funkcinės klasifikacijos kodas</t>
  </si>
  <si>
    <t>Finansavimo šaltinis</t>
  </si>
  <si>
    <t>išlaidoms</t>
  </si>
  <si>
    <t>iš viso</t>
  </si>
  <si>
    <t>turtui įsigyti</t>
  </si>
  <si>
    <t xml:space="preserve">iš jų darbo užmokesčiui                    </t>
  </si>
  <si>
    <t>Iš viso uždaviniui:</t>
  </si>
  <si>
    <t>Iš viso tikslui:</t>
  </si>
  <si>
    <t>Iš viso priemonei:</t>
  </si>
  <si>
    <t>iš jų</t>
  </si>
  <si>
    <t>IŠ VISO:</t>
  </si>
  <si>
    <t>SB</t>
  </si>
  <si>
    <t>Mažinti taršos poveikį aplinkai</t>
  </si>
  <si>
    <t>Gerinti vandens telkinių būklę bei tvarkyti juos supančią aplinką</t>
  </si>
  <si>
    <t>ES</t>
  </si>
  <si>
    <t>AA</t>
  </si>
  <si>
    <t>05.02.01.01</t>
  </si>
  <si>
    <t>05.01.01.01</t>
  </si>
  <si>
    <t>Vykdytojo kodas</t>
  </si>
  <si>
    <t>Priemonės pavadinimas</t>
  </si>
  <si>
    <t>3 Aplinkos apsaugos programa</t>
  </si>
  <si>
    <t>Tvarkyti seniūnijų gatves bei žaliuosius plotus</t>
  </si>
  <si>
    <t>Gatvių ir žaliųjų plotų tvarkymas ir priežiūra Agluonėnų seniūnijoje</t>
  </si>
  <si>
    <t>Gatvių ir žaliųjų plotų tvarkymas ir priežiūra Gargždų seniūnijoje</t>
  </si>
  <si>
    <t>Gatvių ir žaliųjų plotų tvarkymas ir priežiūra Judrėnų seniūnijoje</t>
  </si>
  <si>
    <t>Iš viso programai:</t>
  </si>
  <si>
    <t>Mažinti aplinkos taršą, siekiant sukurti švarią ir saugią aplinką Klaipėdos rajone</t>
  </si>
  <si>
    <t>Aplinkos apsaugos specialiosios programos įgyvendinimas</t>
  </si>
  <si>
    <t>Kt</t>
  </si>
  <si>
    <t>18</t>
  </si>
  <si>
    <t>Kretingalės lietaus kanalizacijos siurblinės priežiūra</t>
  </si>
  <si>
    <t>S</t>
  </si>
  <si>
    <t>Atliekų tvarkymo sistemos organizavimas</t>
  </si>
  <si>
    <t>Klaipėdos rajono lietaus kanalizacijos tinklų remontas ir priežiūra</t>
  </si>
  <si>
    <t>Modernizuoti bei plėtoti vandens tiekimo, nuotėkų bei lietaus vandens nuvedimo sistemų infrastruktūrą Klaipėdos rajone</t>
  </si>
  <si>
    <t>Prižiūrėti esamas ir planuoti naujas lietaus vandens nubėgimo ir surinkimo sistemas</t>
  </si>
  <si>
    <t>Kodas biudžete</t>
  </si>
  <si>
    <t>3.1.1.14.</t>
  </si>
  <si>
    <t>3.1.1.2.</t>
  </si>
  <si>
    <t>3.1.1.8.</t>
  </si>
  <si>
    <t>3.2.2.7.</t>
  </si>
  <si>
    <t>3.2.3.1.25</t>
  </si>
  <si>
    <t>3.2.3.2.26.</t>
  </si>
  <si>
    <t>3.1.2.1.</t>
  </si>
  <si>
    <t>3.1.2.3.</t>
  </si>
  <si>
    <t>3.2.3.3.27.</t>
  </si>
  <si>
    <t>3.2.3.4.28.</t>
  </si>
  <si>
    <t>3.2.3.5.29.</t>
  </si>
  <si>
    <t>3.2.3.6.30.</t>
  </si>
  <si>
    <t>3.2.3.7.31.</t>
  </si>
  <si>
    <t>3.2.3.8.32.</t>
  </si>
  <si>
    <t>3.2.3.9.33.</t>
  </si>
  <si>
    <t>3.2.3.10.34.</t>
  </si>
  <si>
    <t>3.2.3.11.35.</t>
  </si>
  <si>
    <t>LA</t>
  </si>
  <si>
    <t>2 strateginis tikslas. Kelti rajono gyvenimo kokybę kuriant bei palaikant saugią ir švarią aplinką</t>
  </si>
  <si>
    <t xml:space="preserve">Karklės kaimo ir Pajūrio regioninio parko teritorijos tvarkymo darbai </t>
  </si>
  <si>
    <t>3.2.3.10.</t>
  </si>
  <si>
    <t>3.2.3.12.26</t>
  </si>
  <si>
    <t>3.2.3.12.27</t>
  </si>
  <si>
    <t>3.2.3.12.30</t>
  </si>
  <si>
    <t>3.2.3.12.33</t>
  </si>
  <si>
    <t>3.2.3.12.34</t>
  </si>
  <si>
    <t>3.2.3.12.35</t>
  </si>
  <si>
    <t>Pakuočių atliekų surinkimo iš gyvenamųjų namų kvartalų priemonių (konteinerių) įsigyjimas</t>
  </si>
  <si>
    <t>3.2.2.11.</t>
  </si>
  <si>
    <t>tūkst. eurų</t>
  </si>
  <si>
    <t>3.1.1.38.</t>
  </si>
  <si>
    <t>3.2.2.12.</t>
  </si>
  <si>
    <t>Gatvių ir žaliųjų plotų tvarkymas ir priežiūra  Dauparų-Kvietinių seniūnijoje</t>
  </si>
  <si>
    <t>Gatvių ir žaliųjų plotų tvarkymas ir priežiūra Dovilų seniūnijoje</t>
  </si>
  <si>
    <t>Gatvių ir žaliųjų plotų tvarkymas ir priežiūra Endriejavo seniūnijoje</t>
  </si>
  <si>
    <t>Gatvių ir žaliųjų plotų tvarkymas ir priežiūra Kretingalės seniūnijoje</t>
  </si>
  <si>
    <t>Gatvių ir žaliųjų plotų tvarkymas ir priežiūra Priekulės seniūnijoje</t>
  </si>
  <si>
    <t>Gatvių ir žaliųjų plotų tvarkymas ir priežiūra Sendvario seniūnijoje</t>
  </si>
  <si>
    <t>Gatvių ir žaliųjų plotų tvarkymas ir priežiūra Veiviržėnų seniūnijoje</t>
  </si>
  <si>
    <t>Gatvių ir žaliųjų plotų tvarkymas ir priežiūra Vėžaičių seniūnijoje</t>
  </si>
  <si>
    <t>05.03.01.01.</t>
  </si>
  <si>
    <r>
      <t xml:space="preserve">Savivaldybės įstaigų vidaus ir lauko vandentiekio tinklų, buitinių nuotekų išvadų priežiūra, avarinis remontas </t>
    </r>
    <r>
      <rPr>
        <b/>
        <sz val="7"/>
        <color indexed="10"/>
        <rFont val="Arial"/>
        <family val="2"/>
        <charset val="186"/>
      </rPr>
      <t/>
    </r>
  </si>
  <si>
    <t>3.1.1.42.</t>
  </si>
  <si>
    <t>05.03.01.01</t>
  </si>
  <si>
    <t>3.1.1.43.</t>
  </si>
  <si>
    <t>3.1.1.44.</t>
  </si>
  <si>
    <t>3.1.1.45.</t>
  </si>
  <si>
    <t>2</t>
  </si>
  <si>
    <t>Energijos rūšies pasirinkimo ir naudojimo šilumos tiekimui Gargždų mieste specialiojo plano parengimas</t>
  </si>
  <si>
    <t>3.2.3.13.</t>
  </si>
  <si>
    <t>3.1.1.48.</t>
  </si>
  <si>
    <t>Projekto „Komunalinių atliekų rūšiuojamojo surinkimo infrastruktūros plėtra Klaipėdos rajone“ įgyvendinimas</t>
  </si>
  <si>
    <t>05.01.01.01.</t>
  </si>
  <si>
    <t>Kompensavimas VšĮ „Gargždų švara“ už suteiktas vietinės rinkliavos už atliekų tvarkymą lengvatas</t>
  </si>
  <si>
    <t>VBD</t>
  </si>
  <si>
    <t>3.2.2.14.</t>
  </si>
  <si>
    <t>Projekto „Geriamojo vandens tiekimo ir nuotekų tvarkymo tinklų rekonstravimas Klaipėdos rajone“ įgyvendinimas</t>
  </si>
  <si>
    <t>Projekto „Geriamojo vandens tiekimo ir nuotekų tvarkymo tinklų plėtra Klaipėdos rajone„ įgyvendinimas</t>
  </si>
  <si>
    <t>Projekto „Vandens gerinimas Klaipėdos rajone“ įgyvendinimas</t>
  </si>
  <si>
    <t>Projekto „Nuotekų valymas Klaipėdos rajone„ įgyvendinimas</t>
  </si>
  <si>
    <r>
      <t xml:space="preserve">Savivaldybės pajamos iš surenkamų mokesčių </t>
    </r>
    <r>
      <rPr>
        <b/>
        <sz val="8"/>
        <rFont val="Arial"/>
        <family val="2"/>
      </rPr>
      <t>SB</t>
    </r>
  </si>
  <si>
    <r>
      <t xml:space="preserve">Aplinkos apsaugos rėmimo programa (Aplinkos apsaugos priemonės) </t>
    </r>
    <r>
      <rPr>
        <b/>
        <sz val="8"/>
        <rFont val="Arial"/>
        <family val="2"/>
      </rPr>
      <t>AA</t>
    </r>
  </si>
  <si>
    <r>
      <t xml:space="preserve">Aplinkos apsaugos rėmimo programa praėjusių metų likutis </t>
    </r>
    <r>
      <rPr>
        <b/>
        <sz val="8"/>
        <rFont val="Arial"/>
        <family val="2"/>
        <charset val="186"/>
      </rPr>
      <t>LA</t>
    </r>
  </si>
  <si>
    <r>
      <t xml:space="preserve">ES struktūrinių fondų lėšos </t>
    </r>
    <r>
      <rPr>
        <b/>
        <sz val="8"/>
        <rFont val="Arial"/>
        <family val="2"/>
      </rPr>
      <t>ES</t>
    </r>
  </si>
  <si>
    <r>
      <t xml:space="preserve">Kiti finansavimo šaltiniai </t>
    </r>
    <r>
      <rPr>
        <b/>
        <sz val="8"/>
        <rFont val="Arial"/>
        <family val="2"/>
      </rPr>
      <t>KT</t>
    </r>
  </si>
  <si>
    <r>
      <t xml:space="preserve">Lėšos už paslaugas ir nuomą </t>
    </r>
    <r>
      <rPr>
        <b/>
        <sz val="8"/>
        <rFont val="Arial"/>
        <family val="2"/>
      </rPr>
      <t>S</t>
    </r>
  </si>
  <si>
    <r>
      <t xml:space="preserve">Valstybės biudžeto skiriamos lėšos </t>
    </r>
    <r>
      <rPr>
        <b/>
        <sz val="8"/>
        <rFont val="Arial"/>
        <family val="2"/>
        <charset val="186"/>
      </rPr>
      <t>VBD</t>
    </r>
  </si>
  <si>
    <t>3.2.2.16.</t>
  </si>
  <si>
    <t>2020 m. išlaidų projektas</t>
  </si>
  <si>
    <t xml:space="preserve">Lietaus vandens surinkimo sistemos įrengimas adresu Jakų kaimas Jubiliejaus, Pavasario ir Austėjos g. </t>
  </si>
  <si>
    <t>Specialiųjų planų rengimas Klaipėdos rajono vandenviečių apsaugos zonų nustatymui</t>
  </si>
  <si>
    <t>Paviršinio lietaus vandens surinkimo sistemos projektavimas ir įrengimas Girkalių kaime</t>
  </si>
  <si>
    <t>3.1.1.54</t>
  </si>
  <si>
    <t>3.1.1.55</t>
  </si>
  <si>
    <t>3.1.1.56</t>
  </si>
  <si>
    <t>3.1.1.57</t>
  </si>
  <si>
    <t>3.2.2.18</t>
  </si>
  <si>
    <t>Projekto „Pakrantės žvejybos turizmas – plėtra, skatinimas ir tvarus valdymas Baltijos jūros regione“ įgyvendinimas</t>
  </si>
  <si>
    <t>3.2.2.19</t>
  </si>
  <si>
    <t>Energijos rūšies pasirinkimo ir naudojimo šilumos tiekimui Vėžaičiuose specialiojo plano parengimas</t>
  </si>
  <si>
    <t>3.2.2.20.</t>
  </si>
  <si>
    <t>3.2.3.11.36.</t>
  </si>
  <si>
    <t>3.2.1.5.27</t>
  </si>
  <si>
    <t>3.2.1.5.29</t>
  </si>
  <si>
    <t>Pakrantės šalia Dovilų I karjero tvarkymo darbai ir Gargždų karjerų teritorijos priežiūra</t>
  </si>
  <si>
    <t>Optimizuoti šilumos ūkį</t>
  </si>
  <si>
    <t>3.2.2.21.</t>
  </si>
  <si>
    <t>Tekstilės atliekų surinkimo priemonių įsigijimas Klaipėdos rajone</t>
  </si>
  <si>
    <t>VBES</t>
  </si>
  <si>
    <r>
      <t xml:space="preserve">Valstybės biudžeto lėšos ES struktūrinių fondų lėšos </t>
    </r>
    <r>
      <rPr>
        <b/>
        <sz val="8"/>
        <rFont val="Arial"/>
        <family val="2"/>
        <charset val="186"/>
      </rPr>
      <t>VBES</t>
    </r>
  </si>
  <si>
    <t>Asbesto turinčių gaminių atliekų surinkimas apvažiavimo būdu, transportavimas ir saugus šalinimas</t>
  </si>
  <si>
    <t>Paviršinių lietaus vandens surinkimo sistemų įrengimas Gargždų m. Parko ir Žemaičių g.</t>
  </si>
  <si>
    <r>
      <t xml:space="preserve">Kitos dotacijos ir lėšos iš kitų valdymo lygių </t>
    </r>
    <r>
      <rPr>
        <b/>
        <sz val="8"/>
        <rFont val="Arial"/>
        <family val="2"/>
      </rPr>
      <t>VBP</t>
    </r>
  </si>
  <si>
    <t>2021 m. išlaidų projektas</t>
  </si>
  <si>
    <t>Paviršinio lietaus vandens surinkimo sistemos Dovilų mstl. Klaipėdos ir Žemaitės g. statyba</t>
  </si>
  <si>
    <t>Kretingalės seniūnijos Girkalių priešgaisrinio vandens rezervuaro įrengimas</t>
  </si>
  <si>
    <t>Paviršinių (lietaus) nuotekų šalinimo tinklų įrengimas Jūreivių g. ir Bajorų g. Jakų k. Sendvario sen. Paviršinio lietaus vandens surinkimo sistemų įrengimas nuo Klaipėdos r. vėžaičių mstl., pagrindinės mokyklos adresu: Gargždų g. 28, Vėžaičiai</t>
  </si>
  <si>
    <t>Paviršinio lietaus vandens surinkimo sistemos projektavimas Girkalių k., Sodų g.</t>
  </si>
  <si>
    <t xml:space="preserve">
</t>
  </si>
  <si>
    <t>VšĮ "Gargždų švara" gatvių ir žaliųjų plotų tvarkymo ir priežiūros technikos įsigijimas</t>
  </si>
  <si>
    <t>10</t>
  </si>
  <si>
    <t>3.1.1.61.</t>
  </si>
  <si>
    <t>GŠV</t>
  </si>
  <si>
    <t>2019 m. asignavimai</t>
  </si>
  <si>
    <t>Modernizuoti vandens tiekimo ir nuotekų sistemą</t>
  </si>
  <si>
    <r>
      <t xml:space="preserve">VšĮ "Gargždų švara" vietinės rinkliavos </t>
    </r>
    <r>
      <rPr>
        <b/>
        <sz val="8"/>
        <rFont val="Arial"/>
        <family val="2"/>
        <charset val="186"/>
      </rPr>
      <t>GŠV</t>
    </r>
  </si>
  <si>
    <t>VLK</t>
  </si>
  <si>
    <r>
      <t xml:space="preserve">Viršplaninės pajamos (praėjusių metų) </t>
    </r>
    <r>
      <rPr>
        <b/>
        <sz val="8"/>
        <rFont val="Arial"/>
        <family val="2"/>
        <charset val="186"/>
      </rPr>
      <t>VLK</t>
    </r>
  </si>
  <si>
    <r>
      <t xml:space="preserve">Savivaldybės biudžeto lėšų nepanaudoti likučiai (praėjusių metų) </t>
    </r>
    <r>
      <rPr>
        <b/>
        <sz val="8"/>
        <rFont val="Arial"/>
        <family val="2"/>
        <charset val="186"/>
      </rPr>
      <t>LK</t>
    </r>
  </si>
  <si>
    <t>LK</t>
  </si>
  <si>
    <t>3.1.1.62.</t>
  </si>
  <si>
    <t>3.1.1.68.</t>
  </si>
  <si>
    <t>3.2.1.9.</t>
  </si>
  <si>
    <t>Klaipėdos rajono vandens tiekimo ir nuotekų tvarkymo infrastruktūros plėtros specialiojo plano atnaujinimas</t>
  </si>
  <si>
    <t>3.1.1.68</t>
  </si>
  <si>
    <t>06.03.01.01</t>
  </si>
  <si>
    <t>2022 m. išlaidų projektas</t>
  </si>
  <si>
    <t>Laaif</t>
  </si>
  <si>
    <t xml:space="preserve">Paviršinio lietaus vandens surinkimo sistemų projektavimas ir įrengimas Gargždų seniūnijoje: Klaipėdos, Tilto; Pušų, Basanavičiaus; Kvietinių g. </t>
  </si>
  <si>
    <t>SL</t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</si>
  <si>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</si>
  <si>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r>
      <t xml:space="preserve">Lietuvos aplinkos apsaugos investicijų fondo lėšos </t>
    </r>
    <r>
      <rPr>
        <b/>
        <sz val="8"/>
        <rFont val="Arial"/>
        <family val="2"/>
        <charset val="186"/>
      </rPr>
      <t>Laaif</t>
    </r>
  </si>
  <si>
    <t>2020-2022 METŲ APLINKOS APSAUGOS PROGRAMOS TIKSLŲ, UŽDAVINIŲ IR PRIEMONIŲ ASIGNAVIMŲ SUVESTINĖ</t>
  </si>
  <si>
    <t>Klaipėdos rajono savivaldybės strateginio veiklos plano 2020-2022 m.         
1 priedas</t>
  </si>
  <si>
    <t>Paviršinio lietaus vandens surinkimo sistemų projektavimas ir įrengimas Gindulių k., Liepų g., Daržų g.</t>
  </si>
  <si>
    <t>Paviršinio lietaus vandens surinkimo sistemų projektavimas ir įrengimas Sendvario seniūnijoje, Jakų k., II etapas</t>
  </si>
  <si>
    <t>9.2</t>
  </si>
  <si>
    <t>9</t>
  </si>
  <si>
    <t>25</t>
  </si>
  <si>
    <t>21</t>
  </si>
  <si>
    <t>18.1</t>
  </si>
  <si>
    <t xml:space="preserve">Piliakalnių tvarkymas ir priežiūra Dauparų-Kvietinių, Dovilų, Judrėnų, Sendvario, Veiviržėnų ir Vėžaičių seniūnijose </t>
  </si>
  <si>
    <r>
      <t>Projekto „Klaipėdos rajono kraštovaizdžio gerinimas“ įgyvendinimas (</t>
    </r>
    <r>
      <rPr>
        <i/>
        <sz val="8"/>
        <rFont val="Arial"/>
        <family val="2"/>
        <charset val="186"/>
      </rPr>
      <t>Ketvergių karjero rekulivavimas, Klaipėdos rajono savivaldybės bendrojo plano korektūra ir Gargždų parko sutvarkymas</t>
    </r>
    <r>
      <rPr>
        <sz val="8"/>
        <rFont val="Arial"/>
        <family val="2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</si>
</sst>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"/>
      <charset val="186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7"/>
      <color indexed="10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i/>
      <sz val="8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1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4" fillId="5" borderId="29" xfId="0" applyNumberFormat="1" applyFont="1" applyFill="1" applyBorder="1" applyAlignment="1">
      <alignment horizontal="center" vertical="center" wrapText="1"/>
    </xf>
    <xf numFmtId="165" fontId="4" fillId="5" borderId="30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Continuous" vertical="center" wrapText="1"/>
    </xf>
    <xf numFmtId="165" fontId="4" fillId="0" borderId="16" xfId="0" applyNumberFormat="1" applyFont="1" applyBorder="1" applyAlignment="1">
      <alignment horizontal="center" vertical="center" textRotation="90"/>
    </xf>
    <xf numFmtId="165" fontId="4" fillId="0" borderId="16" xfId="0" applyNumberFormat="1" applyFont="1" applyBorder="1" applyAlignment="1">
      <alignment horizontal="center" vertical="center" textRotation="90" wrapText="1"/>
    </xf>
    <xf numFmtId="165" fontId="4" fillId="3" borderId="31" xfId="0" applyNumberFormat="1" applyFont="1" applyFill="1" applyBorder="1" applyAlignment="1">
      <alignment horizontal="center" vertical="center"/>
    </xf>
    <xf numFmtId="165" fontId="4" fillId="0" borderId="42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5" fontId="4" fillId="0" borderId="3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5" fontId="4" fillId="0" borderId="0" xfId="0" applyNumberFormat="1" applyFont="1"/>
    <xf numFmtId="0" fontId="1" fillId="0" borderId="0" xfId="0" applyFont="1" applyFill="1" applyAlignment="1">
      <alignment horizontal="left" vertical="center"/>
    </xf>
    <xf numFmtId="165" fontId="4" fillId="0" borderId="4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165" fontId="8" fillId="3" borderId="41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5" xfId="0" applyNumberFormat="1" applyFont="1" applyFill="1" applyBorder="1" applyAlignment="1">
      <alignment horizontal="center" vertical="center"/>
    </xf>
    <xf numFmtId="165" fontId="8" fillId="0" borderId="44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41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50" xfId="0" applyNumberFormat="1" applyFont="1" applyFill="1" applyBorder="1" applyAlignment="1">
      <alignment horizontal="center" vertical="center"/>
    </xf>
    <xf numFmtId="165" fontId="4" fillId="0" borderId="51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 wrapText="1"/>
    </xf>
    <xf numFmtId="165" fontId="8" fillId="0" borderId="4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165" fontId="8" fillId="0" borderId="53" xfId="0" applyNumberFormat="1" applyFont="1" applyFill="1" applyBorder="1" applyAlignment="1">
      <alignment horizontal="center" vertical="center"/>
    </xf>
    <xf numFmtId="165" fontId="8" fillId="0" borderId="54" xfId="0" applyNumberFormat="1" applyFont="1" applyFill="1" applyBorder="1" applyAlignment="1">
      <alignment horizontal="center" vertical="center"/>
    </xf>
    <xf numFmtId="165" fontId="8" fillId="0" borderId="55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4" fillId="0" borderId="53" xfId="0" applyNumberFormat="1" applyFont="1" applyFill="1" applyBorder="1" applyAlignment="1">
      <alignment horizontal="center" vertical="center"/>
    </xf>
    <xf numFmtId="165" fontId="4" fillId="0" borderId="66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0" borderId="67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8" fillId="0" borderId="47" xfId="0" applyNumberFormat="1" applyFont="1" applyFill="1" applyBorder="1" applyAlignment="1">
      <alignment horizontal="center" vertical="center"/>
    </xf>
    <xf numFmtId="165" fontId="4" fillId="0" borderId="48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69" xfId="0" applyNumberFormat="1" applyFont="1" applyFill="1" applyBorder="1" applyAlignment="1">
      <alignment horizontal="center" vertical="center"/>
    </xf>
    <xf numFmtId="165" fontId="4" fillId="0" borderId="55" xfId="0" applyNumberFormat="1" applyFont="1" applyFill="1" applyBorder="1" applyAlignment="1">
      <alignment horizontal="center" vertical="center"/>
    </xf>
    <xf numFmtId="165" fontId="4" fillId="3" borderId="57" xfId="0" applyNumberFormat="1" applyFont="1" applyFill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9" fillId="0" borderId="56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165" fontId="4" fillId="3" borderId="5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71" xfId="0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/>
    </xf>
    <xf numFmtId="165" fontId="4" fillId="0" borderId="28" xfId="1" applyNumberFormat="1" applyFont="1" applyFill="1" applyBorder="1" applyAlignment="1">
      <alignment horizontal="center" vertical="center"/>
    </xf>
    <xf numFmtId="0" fontId="1" fillId="0" borderId="0" xfId="0" applyFont="1"/>
    <xf numFmtId="165" fontId="4" fillId="3" borderId="41" xfId="0" applyNumberFormat="1" applyFont="1" applyFill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center" vertical="center"/>
    </xf>
    <xf numFmtId="165" fontId="4" fillId="0" borderId="44" xfId="0" applyNumberFormat="1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center" vertical="center"/>
    </xf>
    <xf numFmtId="165" fontId="4" fillId="0" borderId="45" xfId="0" applyNumberFormat="1" applyFont="1" applyFill="1" applyBorder="1" applyAlignment="1">
      <alignment horizontal="center" vertical="center"/>
    </xf>
    <xf numFmtId="165" fontId="4" fillId="2" borderId="50" xfId="0" applyNumberFormat="1" applyFont="1" applyFill="1" applyBorder="1" applyAlignment="1">
      <alignment horizontal="center" vertical="center"/>
    </xf>
    <xf numFmtId="165" fontId="4" fillId="0" borderId="54" xfId="0" applyNumberFormat="1" applyFont="1" applyFill="1" applyBorder="1" applyAlignment="1">
      <alignment horizontal="center" vertical="center"/>
    </xf>
    <xf numFmtId="165" fontId="4" fillId="0" borderId="68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5" fontId="4" fillId="3" borderId="48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165" fontId="8" fillId="3" borderId="48" xfId="0" applyNumberFormat="1" applyFont="1" applyFill="1" applyBorder="1" applyAlignment="1">
      <alignment horizontal="center" vertical="center"/>
    </xf>
    <xf numFmtId="165" fontId="8" fillId="3" borderId="10" xfId="0" applyNumberFormat="1" applyFont="1" applyFill="1" applyBorder="1" applyAlignment="1">
      <alignment horizontal="center" vertical="center"/>
    </xf>
    <xf numFmtId="165" fontId="8" fillId="3" borderId="57" xfId="0" applyNumberFormat="1" applyFont="1" applyFill="1" applyBorder="1" applyAlignment="1">
      <alignment horizontal="center" vertical="center"/>
    </xf>
    <xf numFmtId="165" fontId="8" fillId="3" borderId="59" xfId="0" applyNumberFormat="1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/>
    </xf>
    <xf numFmtId="49" fontId="9" fillId="0" borderId="14" xfId="0" quotePrefix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vertical="center" wrapText="1"/>
    </xf>
    <xf numFmtId="165" fontId="4" fillId="0" borderId="42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165" fontId="5" fillId="6" borderId="43" xfId="0" applyNumberFormat="1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horizontal="center" vertical="center" wrapText="1"/>
    </xf>
    <xf numFmtId="165" fontId="5" fillId="6" borderId="22" xfId="0" applyNumberFormat="1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58" xfId="0" applyNumberFormat="1" applyFont="1" applyFill="1" applyBorder="1" applyAlignment="1">
      <alignment horizontal="center" vertical="center"/>
    </xf>
    <xf numFmtId="165" fontId="4" fillId="3" borderId="59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5" fontId="4" fillId="9" borderId="44" xfId="0" applyNumberFormat="1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165" fontId="4" fillId="10" borderId="41" xfId="0" applyNumberFormat="1" applyFont="1" applyFill="1" applyBorder="1" applyAlignment="1">
      <alignment horizontal="center" vertical="center"/>
    </xf>
    <xf numFmtId="165" fontId="4" fillId="10" borderId="30" xfId="0" applyNumberFormat="1" applyFont="1" applyFill="1" applyBorder="1" applyAlignment="1">
      <alignment horizontal="center" vertical="center"/>
    </xf>
    <xf numFmtId="165" fontId="4" fillId="10" borderId="35" xfId="0" applyNumberFormat="1" applyFont="1" applyFill="1" applyBorder="1" applyAlignment="1">
      <alignment horizontal="center" vertical="center"/>
    </xf>
    <xf numFmtId="165" fontId="4" fillId="0" borderId="59" xfId="0" applyNumberFormat="1" applyFont="1" applyFill="1" applyBorder="1" applyAlignment="1">
      <alignment horizontal="center" vertical="center"/>
    </xf>
    <xf numFmtId="165" fontId="4" fillId="2" borderId="51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4" fillId="9" borderId="40" xfId="0" applyNumberFormat="1" applyFont="1" applyFill="1" applyBorder="1" applyAlignment="1">
      <alignment horizontal="center" vertical="center"/>
    </xf>
    <xf numFmtId="165" fontId="4" fillId="9" borderId="3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165" fontId="4" fillId="9" borderId="53" xfId="0" applyNumberFormat="1" applyFont="1" applyFill="1" applyBorder="1" applyAlignment="1">
      <alignment horizontal="center" vertical="center"/>
    </xf>
    <xf numFmtId="165" fontId="4" fillId="9" borderId="54" xfId="0" applyNumberFormat="1" applyFont="1" applyFill="1" applyBorder="1" applyAlignment="1">
      <alignment horizontal="center" vertical="center"/>
    </xf>
    <xf numFmtId="165" fontId="4" fillId="9" borderId="66" xfId="0" applyNumberFormat="1" applyFont="1" applyFill="1" applyBorder="1" applyAlignment="1">
      <alignment horizontal="center" vertical="center"/>
    </xf>
    <xf numFmtId="165" fontId="8" fillId="9" borderId="4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5" fontId="4" fillId="3" borderId="60" xfId="0" applyNumberFormat="1" applyFont="1" applyFill="1" applyBorder="1" applyAlignment="1">
      <alignment horizontal="center" vertical="center"/>
    </xf>
    <xf numFmtId="165" fontId="4" fillId="0" borderId="72" xfId="0" applyNumberFormat="1" applyFont="1" applyFill="1" applyBorder="1" applyAlignment="1">
      <alignment horizontal="center" vertical="center"/>
    </xf>
    <xf numFmtId="165" fontId="4" fillId="9" borderId="71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165" fontId="4" fillId="3" borderId="32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4" fillId="9" borderId="5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165" fontId="4" fillId="0" borderId="49" xfId="0" applyNumberFormat="1" applyFont="1" applyFill="1" applyBorder="1" applyAlignment="1">
      <alignment horizontal="center" vertical="center"/>
    </xf>
    <xf numFmtId="165" fontId="8" fillId="3" borderId="62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39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165" fontId="4" fillId="2" borderId="41" xfId="0" applyNumberFormat="1" applyFont="1" applyFill="1" applyBorder="1" applyAlignment="1">
      <alignment horizontal="center" vertical="center"/>
    </xf>
    <xf numFmtId="165" fontId="4" fillId="9" borderId="46" xfId="0" applyNumberFormat="1" applyFont="1" applyFill="1" applyBorder="1" applyAlignment="1">
      <alignment horizontal="center" vertical="center"/>
    </xf>
    <xf numFmtId="165" fontId="8" fillId="9" borderId="53" xfId="0" applyNumberFormat="1" applyFont="1" applyFill="1" applyBorder="1" applyAlignment="1">
      <alignment horizontal="center" vertical="center"/>
    </xf>
    <xf numFmtId="165" fontId="8" fillId="9" borderId="54" xfId="0" applyNumberFormat="1" applyFont="1" applyFill="1" applyBorder="1" applyAlignment="1">
      <alignment horizontal="center" vertical="center"/>
    </xf>
    <xf numFmtId="165" fontId="8" fillId="9" borderId="66" xfId="0" applyNumberFormat="1" applyFont="1" applyFill="1" applyBorder="1" applyAlignment="1">
      <alignment horizontal="center" vertical="center"/>
    </xf>
    <xf numFmtId="165" fontId="8" fillId="9" borderId="68" xfId="0" applyNumberFormat="1" applyFont="1" applyFill="1" applyBorder="1" applyAlignment="1">
      <alignment horizontal="center" vertical="center"/>
    </xf>
    <xf numFmtId="165" fontId="4" fillId="10" borderId="44" xfId="0" applyNumberFormat="1" applyFont="1" applyFill="1" applyBorder="1" applyAlignment="1">
      <alignment horizontal="center" vertical="center"/>
    </xf>
    <xf numFmtId="165" fontId="4" fillId="9" borderId="58" xfId="0" applyNumberFormat="1" applyFont="1" applyFill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 wrapText="1"/>
    </xf>
    <xf numFmtId="165" fontId="8" fillId="3" borderId="73" xfId="0" applyNumberFormat="1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 wrapText="1"/>
    </xf>
    <xf numFmtId="165" fontId="8" fillId="0" borderId="58" xfId="0" applyNumberFormat="1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165" fontId="5" fillId="0" borderId="71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center" vertical="center" wrapText="1"/>
    </xf>
    <xf numFmtId="165" fontId="8" fillId="9" borderId="8" xfId="0" applyNumberFormat="1" applyFont="1" applyFill="1" applyBorder="1" applyAlignment="1">
      <alignment horizontal="center" vertical="center" wrapText="1"/>
    </xf>
    <xf numFmtId="165" fontId="8" fillId="9" borderId="3" xfId="0" applyNumberFormat="1" applyFont="1" applyFill="1" applyBorder="1" applyAlignment="1">
      <alignment horizontal="center" vertical="center"/>
    </xf>
    <xf numFmtId="165" fontId="8" fillId="9" borderId="8" xfId="0" applyNumberFormat="1" applyFont="1" applyFill="1" applyBorder="1" applyAlignment="1">
      <alignment horizontal="center" vertical="center"/>
    </xf>
    <xf numFmtId="165" fontId="8" fillId="9" borderId="15" xfId="0" applyNumberFormat="1" applyFont="1" applyFill="1" applyBorder="1" applyAlignment="1">
      <alignment horizontal="center" vertical="center"/>
    </xf>
    <xf numFmtId="0" fontId="1" fillId="9" borderId="0" xfId="0" applyFont="1" applyFill="1"/>
    <xf numFmtId="0" fontId="9" fillId="5" borderId="65" xfId="0" applyFont="1" applyFill="1" applyBorder="1" applyAlignment="1">
      <alignment horizontal="left" vertical="center" wrapText="1"/>
    </xf>
    <xf numFmtId="0" fontId="9" fillId="5" borderId="57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165" fontId="4" fillId="5" borderId="29" xfId="0" applyNumberFormat="1" applyFont="1" applyFill="1" applyBorder="1" applyAlignment="1">
      <alignment horizontal="center" vertical="center"/>
    </xf>
    <xf numFmtId="165" fontId="4" fillId="5" borderId="30" xfId="0" applyNumberFormat="1" applyFont="1" applyFill="1" applyBorder="1" applyAlignment="1">
      <alignment horizontal="center" vertical="center"/>
    </xf>
    <xf numFmtId="165" fontId="4" fillId="5" borderId="35" xfId="0" applyNumberFormat="1" applyFont="1" applyFill="1" applyBorder="1" applyAlignment="1">
      <alignment horizontal="center" vertical="center"/>
    </xf>
    <xf numFmtId="165" fontId="8" fillId="9" borderId="5" xfId="0" applyNumberFormat="1" applyFont="1" applyFill="1" applyBorder="1" applyAlignment="1">
      <alignment horizontal="center" vertical="center" wrapText="1"/>
    </xf>
    <xf numFmtId="165" fontId="8" fillId="9" borderId="26" xfId="0" applyNumberFormat="1" applyFont="1" applyFill="1" applyBorder="1" applyAlignment="1">
      <alignment horizontal="center" vertical="center" wrapText="1"/>
    </xf>
    <xf numFmtId="165" fontId="4" fillId="9" borderId="42" xfId="0" applyNumberFormat="1" applyFont="1" applyFill="1" applyBorder="1" applyAlignment="1">
      <alignment horizontal="center" vertical="center"/>
    </xf>
    <xf numFmtId="165" fontId="4" fillId="9" borderId="21" xfId="0" applyNumberFormat="1" applyFont="1" applyFill="1" applyBorder="1" applyAlignment="1">
      <alignment horizontal="center" vertical="center"/>
    </xf>
    <xf numFmtId="165" fontId="4" fillId="9" borderId="5" xfId="0" applyNumberFormat="1" applyFont="1" applyFill="1" applyBorder="1" applyAlignment="1">
      <alignment horizontal="center" vertical="center"/>
    </xf>
    <xf numFmtId="165" fontId="4" fillId="9" borderId="39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17" xfId="0" applyNumberFormat="1" applyFont="1" applyFill="1" applyBorder="1" applyAlignment="1">
      <alignment horizontal="center" vertical="center"/>
    </xf>
    <xf numFmtId="165" fontId="4" fillId="9" borderId="28" xfId="0" applyNumberFormat="1" applyFont="1" applyFill="1" applyBorder="1" applyAlignment="1">
      <alignment horizontal="center" vertical="center"/>
    </xf>
    <xf numFmtId="165" fontId="4" fillId="9" borderId="27" xfId="0" applyNumberFormat="1" applyFont="1" applyFill="1" applyBorder="1" applyAlignment="1">
      <alignment horizontal="center" vertical="center"/>
    </xf>
    <xf numFmtId="165" fontId="4" fillId="9" borderId="38" xfId="0" applyNumberFormat="1" applyFont="1" applyFill="1" applyBorder="1" applyAlignment="1">
      <alignment horizontal="center" vertical="center"/>
    </xf>
    <xf numFmtId="165" fontId="4" fillId="9" borderId="0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8" fillId="9" borderId="40" xfId="0" applyNumberFormat="1" applyFont="1" applyFill="1" applyBorder="1" applyAlignment="1">
      <alignment horizontal="center" vertical="center" wrapText="1"/>
    </xf>
    <xf numFmtId="165" fontId="8" fillId="9" borderId="47" xfId="0" applyNumberFormat="1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/>
    </xf>
    <xf numFmtId="165" fontId="8" fillId="10" borderId="35" xfId="0" applyNumberFormat="1" applyFont="1" applyFill="1" applyBorder="1" applyAlignment="1">
      <alignment horizontal="center" vertical="center"/>
    </xf>
    <xf numFmtId="0" fontId="9" fillId="9" borderId="70" xfId="0" applyFont="1" applyFill="1" applyBorder="1" applyAlignment="1">
      <alignment horizontal="center" vertical="center" wrapText="1"/>
    </xf>
    <xf numFmtId="165" fontId="4" fillId="9" borderId="6" xfId="0" applyNumberFormat="1" applyFont="1" applyFill="1" applyBorder="1" applyAlignment="1">
      <alignment horizontal="center" vertical="center"/>
    </xf>
    <xf numFmtId="165" fontId="4" fillId="9" borderId="16" xfId="0" applyNumberFormat="1" applyFont="1" applyFill="1" applyBorder="1" applyAlignment="1">
      <alignment horizontal="center" vertical="center"/>
    </xf>
    <xf numFmtId="165" fontId="4" fillId="9" borderId="43" xfId="0" applyNumberFormat="1" applyFont="1" applyFill="1" applyBorder="1" applyAlignment="1">
      <alignment horizontal="center" vertical="center"/>
    </xf>
    <xf numFmtId="165" fontId="4" fillId="9" borderId="59" xfId="0" applyNumberFormat="1" applyFont="1" applyFill="1" applyBorder="1" applyAlignment="1">
      <alignment horizontal="center" vertical="center"/>
    </xf>
    <xf numFmtId="165" fontId="4" fillId="9" borderId="74" xfId="0" applyNumberFormat="1" applyFont="1" applyFill="1" applyBorder="1" applyAlignment="1">
      <alignment horizontal="center" vertical="center"/>
    </xf>
    <xf numFmtId="165" fontId="4" fillId="9" borderId="7" xfId="0" applyNumberFormat="1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9" borderId="41" xfId="0" applyNumberFormat="1" applyFont="1" applyFill="1" applyBorder="1" applyAlignment="1">
      <alignment horizontal="center" vertical="center"/>
    </xf>
    <xf numFmtId="165" fontId="8" fillId="9" borderId="41" xfId="0" applyNumberFormat="1" applyFont="1" applyFill="1" applyBorder="1" applyAlignment="1">
      <alignment horizontal="center" vertical="center"/>
    </xf>
    <xf numFmtId="165" fontId="8" fillId="9" borderId="30" xfId="0" applyNumberFormat="1" applyFont="1" applyFill="1" applyBorder="1" applyAlignment="1">
      <alignment horizontal="center" vertical="center"/>
    </xf>
    <xf numFmtId="165" fontId="8" fillId="9" borderId="53" xfId="0" applyNumberFormat="1" applyFont="1" applyFill="1" applyBorder="1" applyAlignment="1">
      <alignment horizontal="center" vertical="center" wrapText="1"/>
    </xf>
    <xf numFmtId="165" fontId="4" fillId="9" borderId="57" xfId="0" applyNumberFormat="1" applyFont="1" applyFill="1" applyBorder="1" applyAlignment="1">
      <alignment horizontal="center" vertical="center"/>
    </xf>
    <xf numFmtId="165" fontId="4" fillId="9" borderId="35" xfId="0" applyNumberFormat="1" applyFont="1" applyFill="1" applyBorder="1" applyAlignment="1">
      <alignment horizontal="center" vertical="center"/>
    </xf>
    <xf numFmtId="165" fontId="8" fillId="9" borderId="38" xfId="0" applyNumberFormat="1" applyFont="1" applyFill="1" applyBorder="1" applyAlignment="1">
      <alignment horizontal="center" vertical="center" wrapText="1"/>
    </xf>
    <xf numFmtId="165" fontId="4" fillId="9" borderId="15" xfId="0" applyNumberFormat="1" applyFont="1" applyFill="1" applyBorder="1" applyAlignment="1">
      <alignment horizontal="center" vertical="center"/>
    </xf>
    <xf numFmtId="165" fontId="4" fillId="9" borderId="9" xfId="0" applyNumberFormat="1" applyFont="1" applyFill="1" applyBorder="1" applyAlignment="1">
      <alignment horizontal="center" vertical="center"/>
    </xf>
    <xf numFmtId="165" fontId="4" fillId="9" borderId="36" xfId="0" applyNumberFormat="1" applyFont="1" applyFill="1" applyBorder="1" applyAlignment="1">
      <alignment horizontal="center" vertical="center"/>
    </xf>
    <xf numFmtId="165" fontId="4" fillId="9" borderId="12" xfId="0" applyNumberFormat="1" applyFont="1" applyFill="1" applyBorder="1" applyAlignment="1">
      <alignment horizontal="center" vertical="center"/>
    </xf>
    <xf numFmtId="165" fontId="4" fillId="9" borderId="67" xfId="0" applyNumberFormat="1" applyFont="1" applyFill="1" applyBorder="1" applyAlignment="1">
      <alignment horizontal="center" vertical="center"/>
    </xf>
    <xf numFmtId="165" fontId="4" fillId="9" borderId="69" xfId="0" applyNumberFormat="1" applyFont="1" applyFill="1" applyBorder="1" applyAlignment="1">
      <alignment horizontal="center" vertical="center"/>
    </xf>
    <xf numFmtId="165" fontId="4" fillId="9" borderId="68" xfId="0" applyNumberFormat="1" applyFont="1" applyFill="1" applyBorder="1" applyAlignment="1">
      <alignment horizontal="center" vertical="center"/>
    </xf>
    <xf numFmtId="165" fontId="4" fillId="9" borderId="55" xfId="0" applyNumberFormat="1" applyFont="1" applyFill="1" applyBorder="1" applyAlignment="1">
      <alignment horizontal="center" vertical="center"/>
    </xf>
    <xf numFmtId="165" fontId="8" fillId="9" borderId="46" xfId="0" applyNumberFormat="1" applyFont="1" applyFill="1" applyBorder="1" applyAlignment="1">
      <alignment horizontal="center" vertical="center"/>
    </xf>
    <xf numFmtId="165" fontId="4" fillId="9" borderId="26" xfId="0" applyNumberFormat="1" applyFont="1" applyFill="1" applyBorder="1" applyAlignment="1">
      <alignment horizontal="center" vertical="center"/>
    </xf>
    <xf numFmtId="165" fontId="4" fillId="9" borderId="34" xfId="0" applyNumberFormat="1" applyFont="1" applyFill="1" applyBorder="1" applyAlignment="1">
      <alignment horizontal="center" vertical="center"/>
    </xf>
    <xf numFmtId="165" fontId="4" fillId="9" borderId="31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165" fontId="7" fillId="9" borderId="3" xfId="0" applyNumberFormat="1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4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9" borderId="0" xfId="0" applyFont="1" applyFill="1" applyBorder="1"/>
    <xf numFmtId="0" fontId="1" fillId="0" borderId="0" xfId="0" applyFont="1" applyBorder="1"/>
    <xf numFmtId="165" fontId="5" fillId="0" borderId="40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165" fontId="5" fillId="9" borderId="1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/>
    </xf>
    <xf numFmtId="165" fontId="4" fillId="0" borderId="5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165" fontId="5" fillId="0" borderId="7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75" xfId="0" applyNumberFormat="1" applyFont="1" applyFill="1" applyBorder="1" applyAlignment="1">
      <alignment horizontal="center" vertical="center"/>
    </xf>
    <xf numFmtId="165" fontId="4" fillId="0" borderId="70" xfId="0" applyNumberFormat="1" applyFont="1" applyFill="1" applyBorder="1" applyAlignment="1">
      <alignment horizontal="center" vertical="center"/>
    </xf>
    <xf numFmtId="165" fontId="4" fillId="5" borderId="35" xfId="0" applyNumberFormat="1" applyFont="1" applyFill="1" applyBorder="1" applyAlignment="1">
      <alignment horizontal="center" vertical="center" wrapText="1"/>
    </xf>
    <xf numFmtId="165" fontId="4" fillId="5" borderId="50" xfId="0" applyNumberFormat="1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0" fontId="1" fillId="0" borderId="17" xfId="0" applyFont="1" applyBorder="1"/>
    <xf numFmtId="165" fontId="4" fillId="2" borderId="31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right" vertical="center" wrapText="1"/>
    </xf>
    <xf numFmtId="0" fontId="9" fillId="3" borderId="32" xfId="0" applyFont="1" applyFill="1" applyBorder="1" applyAlignment="1">
      <alignment horizontal="right" vertical="center" wrapText="1"/>
    </xf>
    <xf numFmtId="0" fontId="9" fillId="3" borderId="51" xfId="0" applyFont="1" applyFill="1" applyBorder="1" applyAlignment="1">
      <alignment horizontal="right"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5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165" fontId="4" fillId="0" borderId="8" xfId="0" applyNumberFormat="1" applyFont="1" applyBorder="1" applyAlignment="1">
      <alignment horizontal="center" vertical="center" textRotation="90"/>
    </xf>
    <xf numFmtId="165" fontId="4" fillId="0" borderId="12" xfId="0" applyNumberFormat="1" applyFont="1" applyBorder="1" applyAlignment="1">
      <alignment horizontal="center" vertical="center" textRotation="90"/>
    </xf>
    <xf numFmtId="165" fontId="4" fillId="0" borderId="9" xfId="0" applyNumberFormat="1" applyFont="1" applyBorder="1" applyAlignment="1">
      <alignment horizontal="center" vertical="center" textRotation="90" wrapText="1"/>
    </xf>
    <xf numFmtId="165" fontId="4" fillId="0" borderId="25" xfId="0" applyNumberFormat="1" applyFont="1" applyBorder="1" applyAlignment="1">
      <alignment horizontal="center" vertical="center" textRotation="90" wrapText="1"/>
    </xf>
    <xf numFmtId="0" fontId="9" fillId="0" borderId="6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 wrapText="1"/>
    </xf>
    <xf numFmtId="165" fontId="4" fillId="0" borderId="40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9" borderId="16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51" xfId="0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right" vertical="center" wrapText="1"/>
    </xf>
    <xf numFmtId="0" fontId="9" fillId="5" borderId="60" xfId="0" applyFont="1" applyFill="1" applyBorder="1" applyAlignment="1">
      <alignment horizontal="right" vertical="center" wrapText="1"/>
    </xf>
    <xf numFmtId="0" fontId="9" fillId="5" borderId="37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3" borderId="48" xfId="0" applyFont="1" applyFill="1" applyBorder="1" applyAlignment="1">
      <alignment horizontal="right" vertical="center" wrapText="1"/>
    </xf>
    <xf numFmtId="0" fontId="9" fillId="3" borderId="60" xfId="0" applyFont="1" applyFill="1" applyBorder="1" applyAlignment="1">
      <alignment horizontal="right" vertical="center" wrapText="1"/>
    </xf>
    <xf numFmtId="0" fontId="9" fillId="3" borderId="37" xfId="0" applyFont="1" applyFill="1" applyBorder="1" applyAlignment="1">
      <alignment horizontal="righ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2" borderId="48" xfId="0" applyFont="1" applyFill="1" applyBorder="1" applyAlignment="1">
      <alignment horizontal="right" vertical="center"/>
    </xf>
    <xf numFmtId="0" fontId="9" fillId="2" borderId="6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right" vertical="center"/>
    </xf>
    <xf numFmtId="0" fontId="9" fillId="2" borderId="51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49" fontId="9" fillId="0" borderId="28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right" vertical="center" wrapText="1"/>
    </xf>
    <xf numFmtId="0" fontId="4" fillId="3" borderId="60" xfId="0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right" vertical="center" wrapText="1"/>
    </xf>
    <xf numFmtId="0" fontId="9" fillId="3" borderId="62" xfId="0" applyFont="1" applyFill="1" applyBorder="1" applyAlignment="1">
      <alignment horizontal="right" vertical="center" wrapText="1"/>
    </xf>
    <xf numFmtId="0" fontId="9" fillId="3" borderId="74" xfId="0" applyFont="1" applyFill="1" applyBorder="1" applyAlignment="1">
      <alignment horizontal="right" vertical="center" wrapText="1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9" fillId="9" borderId="16" xfId="0" applyNumberFormat="1" applyFont="1" applyFill="1" applyBorder="1" applyAlignment="1">
      <alignment horizontal="center" vertical="center"/>
    </xf>
    <xf numFmtId="49" fontId="9" fillId="9" borderId="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right" vertical="center"/>
    </xf>
    <xf numFmtId="0" fontId="9" fillId="5" borderId="32" xfId="0" applyFont="1" applyFill="1" applyBorder="1" applyAlignment="1">
      <alignment horizontal="right" vertical="center"/>
    </xf>
    <xf numFmtId="0" fontId="9" fillId="5" borderId="51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9" fillId="5" borderId="51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9" fillId="2" borderId="62" xfId="0" applyFont="1" applyFill="1" applyBorder="1" applyAlignment="1">
      <alignment horizontal="left" vertical="center" wrapText="1"/>
    </xf>
    <xf numFmtId="0" fontId="9" fillId="2" borderId="74" xfId="0" applyFont="1" applyFill="1" applyBorder="1" applyAlignment="1">
      <alignment horizontal="left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right" vertical="center" wrapText="1"/>
    </xf>
    <xf numFmtId="0" fontId="9" fillId="2" borderId="32" xfId="0" applyFont="1" applyFill="1" applyBorder="1" applyAlignment="1">
      <alignment horizontal="right" vertical="center" wrapText="1"/>
    </xf>
    <xf numFmtId="0" fontId="9" fillId="2" borderId="51" xfId="0" applyFont="1" applyFill="1" applyBorder="1" applyAlignment="1">
      <alignment horizontal="righ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9" borderId="28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right" vertical="center" wrapText="1"/>
    </xf>
    <xf numFmtId="0" fontId="9" fillId="2" borderId="60" xfId="0" applyFont="1" applyFill="1" applyBorder="1" applyAlignment="1">
      <alignment horizontal="right" vertical="center" wrapText="1"/>
    </xf>
    <xf numFmtId="0" fontId="9" fillId="2" borderId="37" xfId="0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11" fillId="6" borderId="48" xfId="0" applyFont="1" applyFill="1" applyBorder="1" applyAlignment="1">
      <alignment horizontal="right" vertical="center" wrapText="1"/>
    </xf>
    <xf numFmtId="0" fontId="11" fillId="6" borderId="60" xfId="0" applyFont="1" applyFill="1" applyBorder="1" applyAlignment="1">
      <alignment horizontal="right" vertical="center" wrapText="1"/>
    </xf>
    <xf numFmtId="0" fontId="11" fillId="6" borderId="37" xfId="0" applyFont="1" applyFill="1" applyBorder="1" applyAlignment="1">
      <alignment horizontal="right" vertical="center" wrapText="1"/>
    </xf>
    <xf numFmtId="0" fontId="4" fillId="9" borderId="16" xfId="0" applyFont="1" applyFill="1" applyBorder="1" applyAlignment="1">
      <alignment horizontal="left" vertical="center" wrapText="1"/>
    </xf>
    <xf numFmtId="49" fontId="9" fillId="0" borderId="59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 wrapText="1"/>
    </xf>
    <xf numFmtId="165" fontId="4" fillId="0" borderId="62" xfId="0" applyNumberFormat="1" applyFont="1" applyFill="1" applyBorder="1" applyAlignment="1">
      <alignment horizontal="center"/>
    </xf>
    <xf numFmtId="0" fontId="9" fillId="8" borderId="41" xfId="0" applyFont="1" applyFill="1" applyBorder="1" applyAlignment="1">
      <alignment horizontal="left" vertical="center" wrapText="1"/>
    </xf>
    <xf numFmtId="0" fontId="9" fillId="8" borderId="32" xfId="0" applyFont="1" applyFill="1" applyBorder="1" applyAlignment="1">
      <alignment horizontal="left" vertical="center" wrapText="1"/>
    </xf>
    <xf numFmtId="0" fontId="9" fillId="8" borderId="51" xfId="0" applyFont="1" applyFill="1" applyBorder="1" applyAlignment="1">
      <alignment horizontal="left" vertical="center" wrapText="1"/>
    </xf>
    <xf numFmtId="0" fontId="9" fillId="7" borderId="41" xfId="0" applyFont="1" applyFill="1" applyBorder="1" applyAlignment="1">
      <alignment horizontal="left" vertical="center" wrapText="1"/>
    </xf>
    <xf numFmtId="0" fontId="9" fillId="7" borderId="32" xfId="0" applyFont="1" applyFill="1" applyBorder="1" applyAlignment="1">
      <alignment horizontal="left" vertical="center" wrapText="1"/>
    </xf>
    <xf numFmtId="0" fontId="9" fillId="7" borderId="51" xfId="0" applyFont="1" applyFill="1" applyBorder="1" applyAlignment="1">
      <alignment horizontal="left" vertical="center" wrapText="1"/>
    </xf>
    <xf numFmtId="0" fontId="5" fillId="0" borderId="62" xfId="0" applyFont="1" applyBorder="1" applyAlignment="1">
      <alignment horizontal="right"/>
    </xf>
    <xf numFmtId="0" fontId="4" fillId="0" borderId="23" xfId="0" applyFont="1" applyBorder="1" applyAlignment="1">
      <alignment vertical="center" textRotation="90" wrapText="1"/>
    </xf>
    <xf numFmtId="0" fontId="4" fillId="0" borderId="11" xfId="0" applyFont="1" applyBorder="1" applyAlignment="1">
      <alignment vertical="center" textRotation="90" wrapText="1"/>
    </xf>
    <xf numFmtId="49" fontId="9" fillId="0" borderId="16" xfId="0" quotePrefix="1" applyNumberFormat="1" applyFont="1" applyFill="1" applyBorder="1" applyAlignment="1">
      <alignment horizontal="center" vertical="center"/>
    </xf>
    <xf numFmtId="49" fontId="9" fillId="0" borderId="5" xfId="0" quotePrefix="1" applyNumberFormat="1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5"/>
  <sheetViews>
    <sheetView showZeros="0" tabSelected="1" zoomScale="115" zoomScaleNormal="115" zoomScaleSheetLayoutView="100" workbookViewId="0">
      <selection activeCell="I168" sqref="I168"/>
    </sheetView>
  </sheetViews>
  <sheetFormatPr defaultColWidth="9.140625" defaultRowHeight="11.25" x14ac:dyDescent="0.2"/>
  <cols>
    <col min="1" max="2" width="3.42578125" style="6" customWidth="1"/>
    <col min="3" max="3" width="3.85546875" style="6" customWidth="1"/>
    <col min="4" max="4" width="18.140625" style="22" customWidth="1"/>
    <col min="5" max="5" width="5.42578125" style="1" customWidth="1"/>
    <col min="6" max="6" width="9.42578125" style="2" customWidth="1"/>
    <col min="7" max="7" width="8.85546875" style="6" customWidth="1"/>
    <col min="8" max="8" width="4.42578125" style="1" customWidth="1"/>
    <col min="9" max="9" width="7.140625" style="20" customWidth="1"/>
    <col min="10" max="11" width="6.42578125" style="21" customWidth="1"/>
    <col min="12" max="12" width="6.5703125" style="21" customWidth="1"/>
    <col min="13" max="13" width="7.140625" style="20" customWidth="1"/>
    <col min="14" max="15" width="6.42578125" style="21" customWidth="1"/>
    <col min="16" max="16" width="6.5703125" style="21" customWidth="1"/>
    <col min="17" max="17" width="7.140625" style="20" customWidth="1"/>
    <col min="18" max="19" width="6.42578125" style="21" customWidth="1"/>
    <col min="20" max="20" width="6.5703125" style="21" customWidth="1"/>
    <col min="21" max="21" width="7.140625" style="20" customWidth="1"/>
    <col min="22" max="23" width="6.42578125" style="21" customWidth="1"/>
    <col min="24" max="24" width="8.42578125" style="21" customWidth="1"/>
    <col min="25" max="16384" width="9.140625" style="1"/>
  </cols>
  <sheetData>
    <row r="1" spans="1:24" ht="47.25" customHeight="1" x14ac:dyDescent="0.2">
      <c r="A1" s="92"/>
      <c r="B1" s="92"/>
      <c r="C1" s="92"/>
      <c r="D1" s="340"/>
      <c r="E1" s="93"/>
      <c r="F1" s="94"/>
      <c r="G1" s="92"/>
      <c r="H1" s="93"/>
      <c r="I1" s="162"/>
      <c r="J1" s="162"/>
      <c r="K1" s="162"/>
      <c r="L1" s="162" t="s">
        <v>138</v>
      </c>
      <c r="M1" s="162"/>
      <c r="N1" s="162"/>
      <c r="O1" s="162"/>
      <c r="P1" s="162"/>
      <c r="Q1" s="162"/>
      <c r="R1" s="162"/>
      <c r="S1" s="162"/>
      <c r="T1" s="366" t="s">
        <v>163</v>
      </c>
      <c r="U1" s="366"/>
      <c r="V1" s="366"/>
      <c r="W1" s="366"/>
      <c r="X1" s="366"/>
    </row>
    <row r="2" spans="1:24" ht="15.75" customHeight="1" x14ac:dyDescent="0.25">
      <c r="A2" s="367" t="s">
        <v>162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</row>
    <row r="3" spans="1:24" ht="12" thickBot="1" x14ac:dyDescent="0.25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29"/>
      <c r="P3" s="529"/>
      <c r="Q3" s="3"/>
      <c r="R3" s="3"/>
      <c r="S3" s="529" t="s">
        <v>69</v>
      </c>
      <c r="T3" s="529"/>
      <c r="U3" s="3"/>
      <c r="V3" s="3"/>
      <c r="W3" s="529" t="s">
        <v>69</v>
      </c>
      <c r="X3" s="529"/>
    </row>
    <row r="4" spans="1:24" ht="11.25" customHeight="1" x14ac:dyDescent="0.2">
      <c r="A4" s="370" t="s">
        <v>0</v>
      </c>
      <c r="B4" s="386" t="s">
        <v>1</v>
      </c>
      <c r="C4" s="370" t="s">
        <v>2</v>
      </c>
      <c r="D4" s="384" t="s">
        <v>22</v>
      </c>
      <c r="E4" s="370" t="s">
        <v>21</v>
      </c>
      <c r="F4" s="374" t="s">
        <v>3</v>
      </c>
      <c r="G4" s="386" t="s">
        <v>39</v>
      </c>
      <c r="H4" s="370" t="s">
        <v>4</v>
      </c>
      <c r="I4" s="388" t="s">
        <v>143</v>
      </c>
      <c r="J4" s="389"/>
      <c r="K4" s="389"/>
      <c r="L4" s="390"/>
      <c r="M4" s="388" t="s">
        <v>108</v>
      </c>
      <c r="N4" s="389"/>
      <c r="O4" s="389"/>
      <c r="P4" s="390"/>
      <c r="Q4" s="388" t="s">
        <v>133</v>
      </c>
      <c r="R4" s="389"/>
      <c r="S4" s="389"/>
      <c r="T4" s="390"/>
      <c r="U4" s="388" t="s">
        <v>156</v>
      </c>
      <c r="V4" s="389"/>
      <c r="W4" s="389"/>
      <c r="X4" s="390"/>
    </row>
    <row r="5" spans="1:24" ht="11.25" customHeight="1" x14ac:dyDescent="0.2">
      <c r="A5" s="371"/>
      <c r="B5" s="387"/>
      <c r="C5" s="371"/>
      <c r="D5" s="385"/>
      <c r="E5" s="371"/>
      <c r="F5" s="375"/>
      <c r="G5" s="387"/>
      <c r="H5" s="371"/>
      <c r="I5" s="378" t="s">
        <v>6</v>
      </c>
      <c r="J5" s="368" t="s">
        <v>12</v>
      </c>
      <c r="K5" s="368"/>
      <c r="L5" s="369"/>
      <c r="M5" s="378" t="s">
        <v>6</v>
      </c>
      <c r="N5" s="368" t="s">
        <v>12</v>
      </c>
      <c r="O5" s="368"/>
      <c r="P5" s="369"/>
      <c r="Q5" s="378" t="s">
        <v>6</v>
      </c>
      <c r="R5" s="368" t="s">
        <v>12</v>
      </c>
      <c r="S5" s="368"/>
      <c r="T5" s="369"/>
      <c r="U5" s="378" t="s">
        <v>6</v>
      </c>
      <c r="V5" s="368" t="s">
        <v>12</v>
      </c>
      <c r="W5" s="368"/>
      <c r="X5" s="369"/>
    </row>
    <row r="6" spans="1:24" ht="11.25" customHeight="1" x14ac:dyDescent="0.2">
      <c r="A6" s="372"/>
      <c r="B6" s="387"/>
      <c r="C6" s="372"/>
      <c r="D6" s="385"/>
      <c r="E6" s="537"/>
      <c r="F6" s="376"/>
      <c r="G6" s="387"/>
      <c r="H6" s="372"/>
      <c r="I6" s="378"/>
      <c r="J6" s="12" t="s">
        <v>5</v>
      </c>
      <c r="K6" s="12"/>
      <c r="L6" s="380" t="s">
        <v>7</v>
      </c>
      <c r="M6" s="378"/>
      <c r="N6" s="12" t="s">
        <v>5</v>
      </c>
      <c r="O6" s="12"/>
      <c r="P6" s="380" t="s">
        <v>7</v>
      </c>
      <c r="Q6" s="378"/>
      <c r="R6" s="12" t="s">
        <v>5</v>
      </c>
      <c r="S6" s="12"/>
      <c r="T6" s="380" t="s">
        <v>7</v>
      </c>
      <c r="U6" s="378"/>
      <c r="V6" s="12" t="s">
        <v>5</v>
      </c>
      <c r="W6" s="12"/>
      <c r="X6" s="380" t="s">
        <v>7</v>
      </c>
    </row>
    <row r="7" spans="1:24" ht="54" customHeight="1" thickBot="1" x14ac:dyDescent="0.25">
      <c r="A7" s="373"/>
      <c r="B7" s="387"/>
      <c r="C7" s="373"/>
      <c r="D7" s="385"/>
      <c r="E7" s="538"/>
      <c r="F7" s="377"/>
      <c r="G7" s="387"/>
      <c r="H7" s="373"/>
      <c r="I7" s="379"/>
      <c r="J7" s="13" t="s">
        <v>6</v>
      </c>
      <c r="K7" s="14" t="s">
        <v>8</v>
      </c>
      <c r="L7" s="381"/>
      <c r="M7" s="379"/>
      <c r="N7" s="13" t="s">
        <v>6</v>
      </c>
      <c r="O7" s="14" t="s">
        <v>8</v>
      </c>
      <c r="P7" s="381"/>
      <c r="Q7" s="379"/>
      <c r="R7" s="13" t="s">
        <v>6</v>
      </c>
      <c r="S7" s="14" t="s">
        <v>8</v>
      </c>
      <c r="T7" s="381"/>
      <c r="U7" s="379"/>
      <c r="V7" s="13" t="s">
        <v>6</v>
      </c>
      <c r="W7" s="14" t="s">
        <v>8</v>
      </c>
      <c r="X7" s="381"/>
    </row>
    <row r="8" spans="1:24" s="7" customFormat="1" ht="12" customHeight="1" thickBot="1" x14ac:dyDescent="0.25">
      <c r="A8" s="533" t="s">
        <v>58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5"/>
    </row>
    <row r="9" spans="1:24" s="7" customFormat="1" ht="12" customHeight="1" thickBot="1" x14ac:dyDescent="0.25">
      <c r="A9" s="530" t="s">
        <v>23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2"/>
    </row>
    <row r="10" spans="1:24" ht="13.5" customHeight="1" thickBot="1" x14ac:dyDescent="0.25">
      <c r="A10" s="258">
        <v>1</v>
      </c>
      <c r="B10" s="481" t="s">
        <v>37</v>
      </c>
      <c r="C10" s="482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3"/>
    </row>
    <row r="11" spans="1:24" ht="13.5" customHeight="1" thickBot="1" x14ac:dyDescent="0.25">
      <c r="A11" s="259">
        <v>1</v>
      </c>
      <c r="B11" s="260">
        <v>1</v>
      </c>
      <c r="C11" s="479" t="s">
        <v>144</v>
      </c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502"/>
    </row>
    <row r="12" spans="1:24" ht="28.5" customHeight="1" x14ac:dyDescent="0.2">
      <c r="A12" s="347">
        <v>1</v>
      </c>
      <c r="B12" s="354">
        <v>1</v>
      </c>
      <c r="C12" s="382">
        <v>1</v>
      </c>
      <c r="D12" s="359" t="s">
        <v>96</v>
      </c>
      <c r="E12" s="362" t="s">
        <v>166</v>
      </c>
      <c r="F12" s="364" t="s">
        <v>19</v>
      </c>
      <c r="G12" s="364" t="s">
        <v>82</v>
      </c>
      <c r="H12" s="96" t="s">
        <v>31</v>
      </c>
      <c r="I12" s="49">
        <v>23.9</v>
      </c>
      <c r="J12" s="16"/>
      <c r="K12" s="142"/>
      <c r="L12" s="146">
        <v>23.9</v>
      </c>
      <c r="M12" s="49">
        <f t="shared" ref="M12:M20" si="0">SUM(N12,P12)</f>
        <v>0</v>
      </c>
      <c r="N12" s="16"/>
      <c r="O12" s="142"/>
      <c r="P12" s="146"/>
      <c r="Q12" s="49">
        <f t="shared" ref="Q12:Q20" si="1">SUM(R12,T12)</f>
        <v>0</v>
      </c>
      <c r="R12" s="16"/>
      <c r="S12" s="142"/>
      <c r="T12" s="146"/>
      <c r="U12" s="49">
        <f t="shared" ref="U12:U27" si="2">SUM(V12,X12)</f>
        <v>0</v>
      </c>
      <c r="V12" s="16"/>
      <c r="W12" s="142"/>
      <c r="X12" s="146"/>
    </row>
    <row r="13" spans="1:24" ht="28.5" customHeight="1" thickBot="1" x14ac:dyDescent="0.25">
      <c r="A13" s="348"/>
      <c r="B13" s="355"/>
      <c r="C13" s="383"/>
      <c r="D13" s="360"/>
      <c r="E13" s="363"/>
      <c r="F13" s="365"/>
      <c r="G13" s="365"/>
      <c r="H13" s="97" t="s">
        <v>17</v>
      </c>
      <c r="I13" s="72">
        <v>23.8</v>
      </c>
      <c r="J13" s="39"/>
      <c r="K13" s="39"/>
      <c r="L13" s="40">
        <v>23.8</v>
      </c>
      <c r="M13" s="72">
        <f t="shared" si="0"/>
        <v>0</v>
      </c>
      <c r="N13" s="39"/>
      <c r="O13" s="39"/>
      <c r="P13" s="40"/>
      <c r="Q13" s="72">
        <f t="shared" si="1"/>
        <v>0</v>
      </c>
      <c r="R13" s="39"/>
      <c r="S13" s="39"/>
      <c r="T13" s="40"/>
      <c r="U13" s="72">
        <f t="shared" si="2"/>
        <v>0</v>
      </c>
      <c r="V13" s="39"/>
      <c r="W13" s="39"/>
      <c r="X13" s="40"/>
    </row>
    <row r="14" spans="1:24" ht="21" customHeight="1" thickBot="1" x14ac:dyDescent="0.25">
      <c r="A14" s="349"/>
      <c r="B14" s="356"/>
      <c r="C14" s="383"/>
      <c r="D14" s="360"/>
      <c r="E14" s="363"/>
      <c r="F14" s="343" t="s">
        <v>11</v>
      </c>
      <c r="G14" s="344"/>
      <c r="H14" s="345"/>
      <c r="I14" s="30">
        <f t="shared" ref="I14:I20" si="3">SUM(J14,L14)</f>
        <v>47.7</v>
      </c>
      <c r="J14" s="36"/>
      <c r="K14" s="36"/>
      <c r="L14" s="37">
        <f>L12+L13</f>
        <v>47.7</v>
      </c>
      <c r="M14" s="30">
        <f t="shared" si="0"/>
        <v>0</v>
      </c>
      <c r="N14" s="36"/>
      <c r="O14" s="36"/>
      <c r="P14" s="37">
        <f>P12+P13</f>
        <v>0</v>
      </c>
      <c r="Q14" s="30">
        <f t="shared" si="1"/>
        <v>0</v>
      </c>
      <c r="R14" s="36"/>
      <c r="S14" s="36"/>
      <c r="T14" s="37">
        <f>T12+T13</f>
        <v>0</v>
      </c>
      <c r="U14" s="30">
        <f t="shared" si="2"/>
        <v>0</v>
      </c>
      <c r="V14" s="36"/>
      <c r="W14" s="36"/>
      <c r="X14" s="37">
        <f>X12+X13</f>
        <v>0</v>
      </c>
    </row>
    <row r="15" spans="1:24" ht="22.5" customHeight="1" x14ac:dyDescent="0.2">
      <c r="A15" s="347">
        <v>1</v>
      </c>
      <c r="B15" s="354">
        <v>1</v>
      </c>
      <c r="C15" s="351">
        <v>2</v>
      </c>
      <c r="D15" s="359" t="s">
        <v>97</v>
      </c>
      <c r="E15" s="362" t="s">
        <v>166</v>
      </c>
      <c r="F15" s="364" t="s">
        <v>19</v>
      </c>
      <c r="G15" s="364" t="s">
        <v>84</v>
      </c>
      <c r="H15" s="98" t="s">
        <v>31</v>
      </c>
      <c r="I15" s="49">
        <v>44.8</v>
      </c>
      <c r="J15" s="16"/>
      <c r="K15" s="16"/>
      <c r="L15" s="24">
        <v>44.8</v>
      </c>
      <c r="M15" s="49">
        <f t="shared" si="0"/>
        <v>0</v>
      </c>
      <c r="N15" s="16"/>
      <c r="O15" s="16"/>
      <c r="P15" s="24"/>
      <c r="Q15" s="49">
        <f t="shared" si="1"/>
        <v>0</v>
      </c>
      <c r="R15" s="16"/>
      <c r="S15" s="16"/>
      <c r="T15" s="24"/>
      <c r="U15" s="49">
        <f t="shared" si="2"/>
        <v>0</v>
      </c>
      <c r="V15" s="16"/>
      <c r="W15" s="16"/>
      <c r="X15" s="24"/>
    </row>
    <row r="16" spans="1:24" ht="22.5" customHeight="1" thickBot="1" x14ac:dyDescent="0.25">
      <c r="A16" s="348"/>
      <c r="B16" s="355"/>
      <c r="C16" s="352"/>
      <c r="D16" s="360"/>
      <c r="E16" s="363"/>
      <c r="F16" s="365"/>
      <c r="G16" s="365"/>
      <c r="H16" s="99" t="s">
        <v>17</v>
      </c>
      <c r="I16" s="72">
        <v>174.6</v>
      </c>
      <c r="J16" s="39"/>
      <c r="K16" s="39"/>
      <c r="L16" s="40">
        <v>174.6</v>
      </c>
      <c r="M16" s="72">
        <f t="shared" si="0"/>
        <v>0</v>
      </c>
      <c r="N16" s="39"/>
      <c r="O16" s="39"/>
      <c r="P16" s="40"/>
      <c r="Q16" s="72">
        <f t="shared" si="1"/>
        <v>0</v>
      </c>
      <c r="R16" s="39"/>
      <c r="S16" s="39"/>
      <c r="T16" s="40"/>
      <c r="U16" s="72">
        <f t="shared" si="2"/>
        <v>0</v>
      </c>
      <c r="V16" s="39"/>
      <c r="W16" s="39"/>
      <c r="X16" s="40"/>
    </row>
    <row r="17" spans="1:25" ht="22.5" customHeight="1" thickBot="1" x14ac:dyDescent="0.25">
      <c r="A17" s="349"/>
      <c r="B17" s="356"/>
      <c r="C17" s="353"/>
      <c r="D17" s="361"/>
      <c r="E17" s="363"/>
      <c r="F17" s="343" t="s">
        <v>11</v>
      </c>
      <c r="G17" s="344"/>
      <c r="H17" s="345"/>
      <c r="I17" s="30">
        <f t="shared" si="3"/>
        <v>219.39999999999998</v>
      </c>
      <c r="J17" s="36"/>
      <c r="K17" s="36"/>
      <c r="L17" s="37">
        <f>L15+L16</f>
        <v>219.39999999999998</v>
      </c>
      <c r="M17" s="30">
        <f t="shared" si="0"/>
        <v>0</v>
      </c>
      <c r="N17" s="36"/>
      <c r="O17" s="36"/>
      <c r="P17" s="37">
        <f>P15+P16</f>
        <v>0</v>
      </c>
      <c r="Q17" s="30">
        <f t="shared" si="1"/>
        <v>0</v>
      </c>
      <c r="R17" s="36"/>
      <c r="S17" s="36"/>
      <c r="T17" s="37">
        <f>T15+T16</f>
        <v>0</v>
      </c>
      <c r="U17" s="30">
        <f t="shared" si="2"/>
        <v>0</v>
      </c>
      <c r="V17" s="36"/>
      <c r="W17" s="36"/>
      <c r="X17" s="37">
        <f>X15+X16</f>
        <v>0</v>
      </c>
    </row>
    <row r="18" spans="1:25" ht="22.5" customHeight="1" x14ac:dyDescent="0.2">
      <c r="A18" s="347">
        <v>1</v>
      </c>
      <c r="B18" s="354">
        <v>1</v>
      </c>
      <c r="C18" s="351">
        <v>3</v>
      </c>
      <c r="D18" s="359" t="s">
        <v>98</v>
      </c>
      <c r="E18" s="362" t="s">
        <v>166</v>
      </c>
      <c r="F18" s="364" t="s">
        <v>19</v>
      </c>
      <c r="G18" s="364" t="s">
        <v>85</v>
      </c>
      <c r="H18" s="98" t="s">
        <v>31</v>
      </c>
      <c r="I18" s="49">
        <v>32.4</v>
      </c>
      <c r="J18" s="16"/>
      <c r="K18" s="16"/>
      <c r="L18" s="24">
        <v>32.4</v>
      </c>
      <c r="M18" s="49">
        <f t="shared" si="0"/>
        <v>0</v>
      </c>
      <c r="N18" s="16"/>
      <c r="O18" s="16"/>
      <c r="P18" s="24"/>
      <c r="Q18" s="49">
        <f t="shared" si="1"/>
        <v>0</v>
      </c>
      <c r="R18" s="16"/>
      <c r="S18" s="16"/>
      <c r="T18" s="24"/>
      <c r="U18" s="49">
        <f t="shared" si="2"/>
        <v>0</v>
      </c>
      <c r="V18" s="16"/>
      <c r="W18" s="16"/>
      <c r="X18" s="24"/>
    </row>
    <row r="19" spans="1:25" ht="22.5" customHeight="1" thickBot="1" x14ac:dyDescent="0.25">
      <c r="A19" s="348"/>
      <c r="B19" s="355"/>
      <c r="C19" s="352"/>
      <c r="D19" s="360"/>
      <c r="E19" s="363"/>
      <c r="F19" s="365"/>
      <c r="G19" s="365"/>
      <c r="H19" s="99" t="s">
        <v>17</v>
      </c>
      <c r="I19" s="72">
        <v>32.5</v>
      </c>
      <c r="J19" s="44"/>
      <c r="K19" s="44"/>
      <c r="L19" s="143">
        <v>32.5</v>
      </c>
      <c r="M19" s="72">
        <f t="shared" si="0"/>
        <v>0</v>
      </c>
      <c r="N19" s="44"/>
      <c r="O19" s="44"/>
      <c r="P19" s="143"/>
      <c r="Q19" s="72">
        <f t="shared" si="1"/>
        <v>0</v>
      </c>
      <c r="R19" s="44"/>
      <c r="S19" s="44"/>
      <c r="T19" s="143"/>
      <c r="U19" s="72">
        <f t="shared" si="2"/>
        <v>0</v>
      </c>
      <c r="V19" s="44"/>
      <c r="W19" s="44"/>
      <c r="X19" s="143"/>
    </row>
    <row r="20" spans="1:25" ht="22.5" customHeight="1" thickBot="1" x14ac:dyDescent="0.25">
      <c r="A20" s="349"/>
      <c r="B20" s="356"/>
      <c r="C20" s="353"/>
      <c r="D20" s="361"/>
      <c r="E20" s="363"/>
      <c r="F20" s="343" t="s">
        <v>11</v>
      </c>
      <c r="G20" s="344"/>
      <c r="H20" s="345"/>
      <c r="I20" s="30">
        <f t="shared" si="3"/>
        <v>64.900000000000006</v>
      </c>
      <c r="J20" s="36"/>
      <c r="K20" s="36"/>
      <c r="L20" s="37">
        <f>L18+L19</f>
        <v>64.900000000000006</v>
      </c>
      <c r="M20" s="30">
        <f t="shared" si="0"/>
        <v>0</v>
      </c>
      <c r="N20" s="36"/>
      <c r="O20" s="36"/>
      <c r="P20" s="37">
        <f>P18+P19</f>
        <v>0</v>
      </c>
      <c r="Q20" s="30">
        <f t="shared" si="1"/>
        <v>0</v>
      </c>
      <c r="R20" s="36"/>
      <c r="S20" s="36"/>
      <c r="T20" s="37">
        <f>T18+T19</f>
        <v>0</v>
      </c>
      <c r="U20" s="30">
        <f t="shared" si="2"/>
        <v>0</v>
      </c>
      <c r="V20" s="36"/>
      <c r="W20" s="36"/>
      <c r="X20" s="37">
        <f>X18+X19</f>
        <v>0</v>
      </c>
    </row>
    <row r="21" spans="1:25" ht="22.5" customHeight="1" x14ac:dyDescent="0.2">
      <c r="A21" s="347">
        <v>1</v>
      </c>
      <c r="B21" s="354">
        <v>1</v>
      </c>
      <c r="C21" s="351">
        <v>4</v>
      </c>
      <c r="D21" s="359" t="s">
        <v>99</v>
      </c>
      <c r="E21" s="362" t="s">
        <v>166</v>
      </c>
      <c r="F21" s="364" t="s">
        <v>19</v>
      </c>
      <c r="G21" s="364" t="s">
        <v>86</v>
      </c>
      <c r="H21" s="98" t="s">
        <v>31</v>
      </c>
      <c r="I21" s="49">
        <v>39.200000000000003</v>
      </c>
      <c r="J21" s="16"/>
      <c r="K21" s="16"/>
      <c r="L21" s="24">
        <v>39.200000000000003</v>
      </c>
      <c r="M21" s="49">
        <f>SUM(N21,P21)</f>
        <v>0</v>
      </c>
      <c r="N21" s="16"/>
      <c r="O21" s="16"/>
      <c r="P21" s="24"/>
      <c r="Q21" s="49">
        <f t="shared" ref="Q21:Q27" si="4">SUM(R21,T21)</f>
        <v>0</v>
      </c>
      <c r="R21" s="16"/>
      <c r="S21" s="16"/>
      <c r="T21" s="24"/>
      <c r="U21" s="49">
        <f t="shared" si="2"/>
        <v>0</v>
      </c>
      <c r="V21" s="16"/>
      <c r="W21" s="16"/>
      <c r="X21" s="24"/>
    </row>
    <row r="22" spans="1:25" ht="22.5" customHeight="1" thickBot="1" x14ac:dyDescent="0.25">
      <c r="A22" s="348"/>
      <c r="B22" s="355"/>
      <c r="C22" s="352"/>
      <c r="D22" s="360"/>
      <c r="E22" s="363"/>
      <c r="F22" s="365"/>
      <c r="G22" s="365"/>
      <c r="H22" s="99" t="s">
        <v>17</v>
      </c>
      <c r="I22" s="72">
        <v>39.299999999999997</v>
      </c>
      <c r="J22" s="74"/>
      <c r="K22" s="74"/>
      <c r="L22" s="75">
        <v>39.299999999999997</v>
      </c>
      <c r="M22" s="72">
        <f>SUM(N22,P22)</f>
        <v>0</v>
      </c>
      <c r="N22" s="74"/>
      <c r="O22" s="74"/>
      <c r="P22" s="75"/>
      <c r="Q22" s="72">
        <f t="shared" si="4"/>
        <v>0</v>
      </c>
      <c r="R22" s="74"/>
      <c r="S22" s="74"/>
      <c r="T22" s="75"/>
      <c r="U22" s="72">
        <f t="shared" si="2"/>
        <v>0</v>
      </c>
      <c r="V22" s="74"/>
      <c r="W22" s="74"/>
      <c r="X22" s="75"/>
    </row>
    <row r="23" spans="1:25" ht="22.5" customHeight="1" thickBot="1" x14ac:dyDescent="0.25">
      <c r="A23" s="349"/>
      <c r="B23" s="356"/>
      <c r="C23" s="353"/>
      <c r="D23" s="361"/>
      <c r="E23" s="363"/>
      <c r="F23" s="343" t="s">
        <v>11</v>
      </c>
      <c r="G23" s="344"/>
      <c r="H23" s="345"/>
      <c r="I23" s="30">
        <f>SUM(J23,L23)</f>
        <v>78.5</v>
      </c>
      <c r="J23" s="36"/>
      <c r="K23" s="36"/>
      <c r="L23" s="37">
        <f>L21+L22</f>
        <v>78.5</v>
      </c>
      <c r="M23" s="30">
        <f>SUM(N23,P23)</f>
        <v>0</v>
      </c>
      <c r="N23" s="36"/>
      <c r="O23" s="36"/>
      <c r="P23" s="37">
        <f>P21+P22</f>
        <v>0</v>
      </c>
      <c r="Q23" s="30">
        <f t="shared" si="4"/>
        <v>0</v>
      </c>
      <c r="R23" s="36"/>
      <c r="S23" s="36"/>
      <c r="T23" s="37">
        <f>T21+T22</f>
        <v>0</v>
      </c>
      <c r="U23" s="30">
        <f t="shared" si="2"/>
        <v>0</v>
      </c>
      <c r="V23" s="36"/>
      <c r="W23" s="36"/>
      <c r="X23" s="37">
        <f>X21+X22</f>
        <v>0</v>
      </c>
    </row>
    <row r="24" spans="1:25" ht="31.5" customHeight="1" thickBot="1" x14ac:dyDescent="0.25">
      <c r="A24" s="350">
        <v>1</v>
      </c>
      <c r="B24" s="357">
        <v>1</v>
      </c>
      <c r="C24" s="358">
        <v>5</v>
      </c>
      <c r="D24" s="393" t="s">
        <v>110</v>
      </c>
      <c r="E24" s="346" t="s">
        <v>87</v>
      </c>
      <c r="F24" s="187" t="s">
        <v>80</v>
      </c>
      <c r="G24" s="187" t="s">
        <v>112</v>
      </c>
      <c r="H24" s="152" t="s">
        <v>14</v>
      </c>
      <c r="I24" s="145"/>
      <c r="J24" s="142"/>
      <c r="K24" s="142"/>
      <c r="L24" s="24"/>
      <c r="M24" s="145"/>
      <c r="N24" s="142"/>
      <c r="O24" s="142"/>
      <c r="P24" s="24"/>
      <c r="Q24" s="145">
        <f t="shared" si="4"/>
        <v>50</v>
      </c>
      <c r="R24" s="190"/>
      <c r="S24" s="190"/>
      <c r="T24" s="199">
        <v>50</v>
      </c>
      <c r="U24" s="145">
        <f t="shared" si="2"/>
        <v>50</v>
      </c>
      <c r="V24" s="190"/>
      <c r="W24" s="190"/>
      <c r="X24" s="199">
        <v>50</v>
      </c>
    </row>
    <row r="25" spans="1:25" ht="26.25" customHeight="1" thickBot="1" x14ac:dyDescent="0.25">
      <c r="A25" s="350"/>
      <c r="B25" s="357"/>
      <c r="C25" s="358"/>
      <c r="D25" s="393"/>
      <c r="E25" s="346"/>
      <c r="F25" s="343" t="s">
        <v>11</v>
      </c>
      <c r="G25" s="344"/>
      <c r="H25" s="345"/>
      <c r="I25" s="139">
        <f>SUM(J25,L25)</f>
        <v>0</v>
      </c>
      <c r="J25" s="140"/>
      <c r="K25" s="140"/>
      <c r="L25" s="144">
        <f>SUM(L24)</f>
        <v>0</v>
      </c>
      <c r="M25" s="139"/>
      <c r="N25" s="140"/>
      <c r="O25" s="140"/>
      <c r="P25" s="144"/>
      <c r="Q25" s="139">
        <f t="shared" si="4"/>
        <v>50</v>
      </c>
      <c r="R25" s="140"/>
      <c r="S25" s="140"/>
      <c r="T25" s="144">
        <v>50</v>
      </c>
      <c r="U25" s="139">
        <f t="shared" si="2"/>
        <v>50</v>
      </c>
      <c r="V25" s="140"/>
      <c r="W25" s="140"/>
      <c r="X25" s="144">
        <v>50</v>
      </c>
    </row>
    <row r="26" spans="1:25" s="138" customFormat="1" ht="38.25" customHeight="1" thickBot="1" x14ac:dyDescent="0.25">
      <c r="A26" s="350">
        <v>1</v>
      </c>
      <c r="B26" s="357">
        <v>1</v>
      </c>
      <c r="C26" s="358">
        <v>6</v>
      </c>
      <c r="D26" s="393" t="s">
        <v>81</v>
      </c>
      <c r="E26" s="473" t="s">
        <v>167</v>
      </c>
      <c r="F26" s="178" t="s">
        <v>19</v>
      </c>
      <c r="G26" s="178" t="s">
        <v>70</v>
      </c>
      <c r="H26" s="182" t="s">
        <v>14</v>
      </c>
      <c r="I26" s="189">
        <f>SUM(J26,L26)</f>
        <v>4.0999999999999996</v>
      </c>
      <c r="J26" s="190">
        <v>4.0999999999999996</v>
      </c>
      <c r="K26" s="142">
        <v>0</v>
      </c>
      <c r="L26" s="146"/>
      <c r="M26" s="145">
        <f>SUM(N26,P26)</f>
        <v>3.5</v>
      </c>
      <c r="N26" s="190">
        <v>3.5</v>
      </c>
      <c r="O26" s="142">
        <v>0</v>
      </c>
      <c r="P26" s="146"/>
      <c r="Q26" s="145">
        <f t="shared" si="4"/>
        <v>5</v>
      </c>
      <c r="R26" s="142">
        <v>5</v>
      </c>
      <c r="S26" s="142"/>
      <c r="T26" s="146"/>
      <c r="U26" s="145">
        <f t="shared" si="2"/>
        <v>5</v>
      </c>
      <c r="V26" s="142">
        <v>5</v>
      </c>
      <c r="W26" s="142"/>
      <c r="X26" s="146"/>
    </row>
    <row r="27" spans="1:25" s="138" customFormat="1" ht="38.25" customHeight="1" thickBot="1" x14ac:dyDescent="0.25">
      <c r="A27" s="350"/>
      <c r="B27" s="357"/>
      <c r="C27" s="358"/>
      <c r="D27" s="393"/>
      <c r="E27" s="474"/>
      <c r="F27" s="343" t="s">
        <v>11</v>
      </c>
      <c r="G27" s="344"/>
      <c r="H27" s="345"/>
      <c r="I27" s="139">
        <f>SUM(J27,L27)</f>
        <v>4.0999999999999996</v>
      </c>
      <c r="J27" s="140">
        <f>SUM(J26)</f>
        <v>4.0999999999999996</v>
      </c>
      <c r="K27" s="140">
        <f>SUM(K26)</f>
        <v>0</v>
      </c>
      <c r="L27" s="144">
        <f>SUM(L26)</f>
        <v>0</v>
      </c>
      <c r="M27" s="139">
        <f>SUM(N27,P27)</f>
        <v>3.5</v>
      </c>
      <c r="N27" s="140">
        <f>SUM(N26)</f>
        <v>3.5</v>
      </c>
      <c r="O27" s="140">
        <f>SUM(O26)</f>
        <v>0</v>
      </c>
      <c r="P27" s="144">
        <f>SUM(P26)</f>
        <v>0</v>
      </c>
      <c r="Q27" s="139">
        <f t="shared" si="4"/>
        <v>5</v>
      </c>
      <c r="R27" s="140">
        <f>SUM(R26)</f>
        <v>5</v>
      </c>
      <c r="S27" s="140"/>
      <c r="T27" s="144"/>
      <c r="U27" s="139">
        <f t="shared" si="2"/>
        <v>5</v>
      </c>
      <c r="V27" s="140">
        <f>SUM(V26)</f>
        <v>5</v>
      </c>
      <c r="W27" s="140"/>
      <c r="X27" s="144"/>
    </row>
    <row r="28" spans="1:25" s="138" customFormat="1" ht="37.5" customHeight="1" thickBot="1" x14ac:dyDescent="0.25">
      <c r="A28" s="348">
        <v>1</v>
      </c>
      <c r="B28" s="355">
        <v>1</v>
      </c>
      <c r="C28" s="352">
        <v>7</v>
      </c>
      <c r="D28" s="360" t="s">
        <v>153</v>
      </c>
      <c r="E28" s="455" t="s">
        <v>87</v>
      </c>
      <c r="F28" s="250" t="s">
        <v>155</v>
      </c>
      <c r="G28" s="251" t="s">
        <v>154</v>
      </c>
      <c r="H28" s="252" t="s">
        <v>14</v>
      </c>
      <c r="I28" s="41">
        <f>J28+L28</f>
        <v>0</v>
      </c>
      <c r="J28" s="42"/>
      <c r="K28" s="42"/>
      <c r="L28" s="43"/>
      <c r="M28" s="41">
        <f>N28+P28</f>
        <v>0</v>
      </c>
      <c r="N28" s="42"/>
      <c r="O28" s="42"/>
      <c r="P28" s="297"/>
      <c r="Q28" s="41">
        <f>R28+T28</f>
        <v>70</v>
      </c>
      <c r="R28" s="42"/>
      <c r="S28" s="42"/>
      <c r="T28" s="43">
        <v>70</v>
      </c>
      <c r="U28" s="41">
        <f>V28+X28</f>
        <v>0</v>
      </c>
      <c r="V28" s="42"/>
      <c r="W28" s="42"/>
      <c r="X28" s="43">
        <v>0</v>
      </c>
    </row>
    <row r="29" spans="1:25" s="138" customFormat="1" ht="42" customHeight="1" thickBot="1" x14ac:dyDescent="0.25">
      <c r="A29" s="349"/>
      <c r="B29" s="356"/>
      <c r="C29" s="352"/>
      <c r="D29" s="360"/>
      <c r="E29" s="455"/>
      <c r="F29" s="410" t="s">
        <v>11</v>
      </c>
      <c r="G29" s="411"/>
      <c r="H29" s="412"/>
      <c r="I29" s="139">
        <f>J29+L29</f>
        <v>0</v>
      </c>
      <c r="J29" s="15"/>
      <c r="K29" s="15"/>
      <c r="L29" s="144">
        <f>L28</f>
        <v>0</v>
      </c>
      <c r="M29" s="139">
        <f>N29+P29</f>
        <v>0</v>
      </c>
      <c r="N29" s="15"/>
      <c r="O29" s="15"/>
      <c r="P29" s="144">
        <f>P28</f>
        <v>0</v>
      </c>
      <c r="Q29" s="139">
        <f>R29+T29</f>
        <v>70</v>
      </c>
      <c r="R29" s="15"/>
      <c r="S29" s="15"/>
      <c r="T29" s="144">
        <f>T28</f>
        <v>70</v>
      </c>
      <c r="U29" s="139">
        <f>V29+X29</f>
        <v>0</v>
      </c>
      <c r="V29" s="15"/>
      <c r="W29" s="15"/>
      <c r="X29" s="144">
        <f>X28</f>
        <v>0</v>
      </c>
    </row>
    <row r="30" spans="1:25" ht="12" customHeight="1" thickBot="1" x14ac:dyDescent="0.25">
      <c r="A30" s="181">
        <v>1</v>
      </c>
      <c r="B30" s="175">
        <v>1</v>
      </c>
      <c r="C30" s="445" t="s">
        <v>9</v>
      </c>
      <c r="D30" s="446"/>
      <c r="E30" s="446"/>
      <c r="F30" s="446"/>
      <c r="G30" s="446"/>
      <c r="H30" s="447"/>
      <c r="I30" s="73">
        <f t="shared" ref="I30" si="5">L30+J30</f>
        <v>414.6</v>
      </c>
      <c r="J30" s="46">
        <f>SUM(J25,J14,J17,J20,J23,J27)</f>
        <v>4.0999999999999996</v>
      </c>
      <c r="K30" s="46">
        <f t="shared" ref="K30:L30" si="6">SUM(K25,K14,K17,K20,K23,K27)</f>
        <v>0</v>
      </c>
      <c r="L30" s="46">
        <f t="shared" si="6"/>
        <v>410.5</v>
      </c>
      <c r="M30" s="73">
        <f t="shared" ref="M30" si="7">P30+N30</f>
        <v>3.5</v>
      </c>
      <c r="N30" s="46">
        <f>SUM(N25,N14,N17,N20,N23,N27,N29)</f>
        <v>3.5</v>
      </c>
      <c r="O30" s="46">
        <f t="shared" ref="O30" si="8">SUM(O25,O14,O17,O20,O23,O27)</f>
        <v>0</v>
      </c>
      <c r="P30" s="149">
        <f>SUM(P29,P27,P25,P23,P20,P17,P14)</f>
        <v>0</v>
      </c>
      <c r="Q30" s="73">
        <f t="shared" ref="Q30" si="9">T30+R30</f>
        <v>125</v>
      </c>
      <c r="R30" s="46">
        <f>SUM(R25,R14,R17,R20,R23,R27)</f>
        <v>5</v>
      </c>
      <c r="S30" s="46">
        <f t="shared" ref="S30" si="10">SUM(S25,S14,S17,S20,S23,S27)</f>
        <v>0</v>
      </c>
      <c r="T30" s="46">
        <f>SUM(T25,T14,T17,T20,T23,T27,T29)</f>
        <v>120</v>
      </c>
      <c r="U30" s="73">
        <f t="shared" ref="U30" si="11">X30+V30</f>
        <v>55</v>
      </c>
      <c r="V30" s="46">
        <f>SUM(V25,V14,V17,V20,V23,V27)</f>
        <v>5</v>
      </c>
      <c r="W30" s="46">
        <f t="shared" ref="W30:X30" si="12">SUM(W25,W14,W17,W20,W23,W27)</f>
        <v>0</v>
      </c>
      <c r="X30" s="45">
        <f t="shared" si="12"/>
        <v>50</v>
      </c>
      <c r="Y30" s="341"/>
    </row>
    <row r="31" spans="1:25" ht="13.5" customHeight="1" thickBot="1" x14ac:dyDescent="0.25">
      <c r="A31" s="100">
        <v>1</v>
      </c>
      <c r="B31" s="101">
        <v>2</v>
      </c>
      <c r="C31" s="479" t="s">
        <v>38</v>
      </c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341"/>
    </row>
    <row r="32" spans="1:25" ht="22.5" customHeight="1" thickBot="1" x14ac:dyDescent="0.25">
      <c r="A32" s="401">
        <v>1</v>
      </c>
      <c r="B32" s="403">
        <v>2</v>
      </c>
      <c r="C32" s="472">
        <v>1</v>
      </c>
      <c r="D32" s="453" t="s">
        <v>33</v>
      </c>
      <c r="E32" s="471" t="s">
        <v>168</v>
      </c>
      <c r="F32" s="184" t="s">
        <v>19</v>
      </c>
      <c r="G32" s="184" t="s">
        <v>42</v>
      </c>
      <c r="H32" s="102" t="s">
        <v>14</v>
      </c>
      <c r="I32" s="145">
        <f t="shared" ref="I32:I43" si="13">SUM(J32,L32)</f>
        <v>1.2</v>
      </c>
      <c r="J32" s="142">
        <v>1.2</v>
      </c>
      <c r="K32" s="142">
        <v>0</v>
      </c>
      <c r="L32" s="146">
        <v>0</v>
      </c>
      <c r="M32" s="189">
        <f>SUM(N32,P32)</f>
        <v>0</v>
      </c>
      <c r="N32" s="190"/>
      <c r="O32" s="190">
        <v>0</v>
      </c>
      <c r="P32" s="223"/>
      <c r="Q32" s="189"/>
      <c r="R32" s="190"/>
      <c r="S32" s="190"/>
      <c r="T32" s="223"/>
      <c r="U32" s="189"/>
      <c r="V32" s="142"/>
      <c r="W32" s="142"/>
      <c r="X32" s="148"/>
      <c r="Y32" s="341"/>
    </row>
    <row r="33" spans="1:24" ht="22.5" customHeight="1" thickBot="1" x14ac:dyDescent="0.25">
      <c r="A33" s="401"/>
      <c r="B33" s="403"/>
      <c r="C33" s="439"/>
      <c r="D33" s="402"/>
      <c r="E33" s="457"/>
      <c r="F33" s="458" t="s">
        <v>11</v>
      </c>
      <c r="G33" s="459"/>
      <c r="H33" s="460"/>
      <c r="I33" s="139">
        <f t="shared" si="13"/>
        <v>1.2</v>
      </c>
      <c r="J33" s="140">
        <f>SUM(J32)</f>
        <v>1.2</v>
      </c>
      <c r="K33" s="140">
        <f>SUM(K32)</f>
        <v>0</v>
      </c>
      <c r="L33" s="144">
        <f>SUM(L32)</f>
        <v>0</v>
      </c>
      <c r="M33" s="139">
        <f>SUM(N33,P33)</f>
        <v>0</v>
      </c>
      <c r="N33" s="140">
        <f>SUM(N32)</f>
        <v>0</v>
      </c>
      <c r="O33" s="140">
        <f>SUM(O32)</f>
        <v>0</v>
      </c>
      <c r="P33" s="144">
        <f>SUM(P32)</f>
        <v>0</v>
      </c>
      <c r="Q33" s="139">
        <f>SUM(R33,T33)</f>
        <v>0</v>
      </c>
      <c r="R33" s="140">
        <f>SUM(R32)</f>
        <v>0</v>
      </c>
      <c r="S33" s="140"/>
      <c r="T33" s="144"/>
      <c r="U33" s="139">
        <f>SUM(V33,X33)</f>
        <v>0</v>
      </c>
      <c r="V33" s="140">
        <f>SUM(V32)</f>
        <v>0</v>
      </c>
      <c r="W33" s="140"/>
      <c r="X33" s="144"/>
    </row>
    <row r="34" spans="1:24" ht="39.75" customHeight="1" thickBot="1" x14ac:dyDescent="0.25">
      <c r="A34" s="401">
        <v>1</v>
      </c>
      <c r="B34" s="403">
        <v>2</v>
      </c>
      <c r="C34" s="433">
        <v>2</v>
      </c>
      <c r="D34" s="454" t="s">
        <v>165</v>
      </c>
      <c r="E34" s="456" t="s">
        <v>167</v>
      </c>
      <c r="F34" s="184" t="s">
        <v>19</v>
      </c>
      <c r="G34" s="184" t="s">
        <v>46</v>
      </c>
      <c r="H34" s="102" t="s">
        <v>14</v>
      </c>
      <c r="I34" s="145">
        <f t="shared" si="13"/>
        <v>0</v>
      </c>
      <c r="J34" s="142"/>
      <c r="K34" s="142"/>
      <c r="L34" s="146">
        <v>0</v>
      </c>
      <c r="M34" s="145">
        <f>N34+P34</f>
        <v>50</v>
      </c>
      <c r="N34" s="142"/>
      <c r="O34" s="142"/>
      <c r="P34" s="146">
        <v>50</v>
      </c>
      <c r="Q34" s="189">
        <f t="shared" ref="Q34" si="14">SUM(R34,T34)</f>
        <v>550</v>
      </c>
      <c r="R34" s="190"/>
      <c r="S34" s="190"/>
      <c r="T34" s="223">
        <v>550</v>
      </c>
      <c r="U34" s="189">
        <f t="shared" ref="U34" si="15">SUM(V34,X34)</f>
        <v>0</v>
      </c>
      <c r="V34" s="190"/>
      <c r="W34" s="190"/>
      <c r="X34" s="223"/>
    </row>
    <row r="35" spans="1:24" ht="35.25" customHeight="1" thickBot="1" x14ac:dyDescent="0.25">
      <c r="A35" s="401"/>
      <c r="B35" s="403"/>
      <c r="C35" s="439"/>
      <c r="D35" s="450"/>
      <c r="E35" s="457"/>
      <c r="F35" s="458" t="s">
        <v>11</v>
      </c>
      <c r="G35" s="459"/>
      <c r="H35" s="460"/>
      <c r="I35" s="191">
        <f t="shared" si="13"/>
        <v>0</v>
      </c>
      <c r="J35" s="192">
        <f>SUM(J34)</f>
        <v>0</v>
      </c>
      <c r="K35" s="192">
        <f>SUM(K34)</f>
        <v>0</v>
      </c>
      <c r="L35" s="193">
        <f>SUM(L34)</f>
        <v>0</v>
      </c>
      <c r="M35" s="153">
        <f>SUM(N35,P35)</f>
        <v>50</v>
      </c>
      <c r="N35" s="154">
        <f>SUM(N34)</f>
        <v>0</v>
      </c>
      <c r="O35" s="154">
        <f>SUM(O34)</f>
        <v>0</v>
      </c>
      <c r="P35" s="37">
        <f>SUM(P34)</f>
        <v>50</v>
      </c>
      <c r="Q35" s="139">
        <f>SUM(R35,T35)</f>
        <v>550</v>
      </c>
      <c r="R35" s="140"/>
      <c r="S35" s="140"/>
      <c r="T35" s="144">
        <f>SUM(T34)</f>
        <v>550</v>
      </c>
      <c r="U35" s="139">
        <f>SUM(V35,X35)</f>
        <v>0</v>
      </c>
      <c r="V35" s="140"/>
      <c r="W35" s="140"/>
      <c r="X35" s="144">
        <f>SUM(X34)</f>
        <v>0</v>
      </c>
    </row>
    <row r="36" spans="1:24" ht="33" customHeight="1" x14ac:dyDescent="0.2">
      <c r="A36" s="448">
        <v>1</v>
      </c>
      <c r="B36" s="357">
        <v>2</v>
      </c>
      <c r="C36" s="358">
        <v>3</v>
      </c>
      <c r="D36" s="450" t="s">
        <v>158</v>
      </c>
      <c r="E36" s="346" t="s">
        <v>167</v>
      </c>
      <c r="F36" s="364" t="s">
        <v>19</v>
      </c>
      <c r="G36" s="364" t="s">
        <v>47</v>
      </c>
      <c r="H36" s="112" t="s">
        <v>14</v>
      </c>
      <c r="I36" s="18">
        <f t="shared" si="13"/>
        <v>114</v>
      </c>
      <c r="J36" s="136"/>
      <c r="K36" s="136"/>
      <c r="L36" s="163">
        <v>114</v>
      </c>
      <c r="M36" s="198">
        <f>SUM(N36,P36)</f>
        <v>256</v>
      </c>
      <c r="N36" s="142"/>
      <c r="O36" s="142"/>
      <c r="P36" s="24">
        <v>256</v>
      </c>
      <c r="Q36" s="212">
        <f>SUM(R36,T36)</f>
        <v>900</v>
      </c>
      <c r="R36" s="19"/>
      <c r="S36" s="19"/>
      <c r="T36" s="40">
        <v>900</v>
      </c>
      <c r="U36" s="212">
        <f>SUM(V36,X36)</f>
        <v>419</v>
      </c>
      <c r="V36" s="19"/>
      <c r="W36" s="19"/>
      <c r="X36" s="40">
        <v>419</v>
      </c>
    </row>
    <row r="37" spans="1:24" ht="33" customHeight="1" thickBot="1" x14ac:dyDescent="0.25">
      <c r="A37" s="448"/>
      <c r="B37" s="357"/>
      <c r="C37" s="358"/>
      <c r="D37" s="450"/>
      <c r="E37" s="346"/>
      <c r="F37" s="449"/>
      <c r="G37" s="449"/>
      <c r="H37" s="289" t="s">
        <v>157</v>
      </c>
      <c r="I37" s="18">
        <f t="shared" si="13"/>
        <v>0</v>
      </c>
      <c r="J37" s="137"/>
      <c r="K37" s="137"/>
      <c r="L37" s="164"/>
      <c r="M37" s="77">
        <v>106</v>
      </c>
      <c r="N37" s="150"/>
      <c r="O37" s="150"/>
      <c r="P37" s="78">
        <v>106</v>
      </c>
      <c r="Q37" s="207"/>
      <c r="R37" s="150"/>
      <c r="S37" s="150"/>
      <c r="T37" s="78"/>
      <c r="U37" s="207"/>
      <c r="V37" s="150"/>
      <c r="W37" s="150"/>
      <c r="X37" s="78"/>
    </row>
    <row r="38" spans="1:24" ht="26.25" customHeight="1" thickBot="1" x14ac:dyDescent="0.25">
      <c r="A38" s="448"/>
      <c r="B38" s="357"/>
      <c r="C38" s="358"/>
      <c r="D38" s="450"/>
      <c r="E38" s="346"/>
      <c r="F38" s="410" t="s">
        <v>11</v>
      </c>
      <c r="G38" s="411"/>
      <c r="H38" s="412"/>
      <c r="I38" s="139">
        <f>SUM(J38,L38)</f>
        <v>114</v>
      </c>
      <c r="J38" s="31">
        <f>SUM(J36,J37)</f>
        <v>0</v>
      </c>
      <c r="K38" s="31">
        <f t="shared" ref="K38" si="16">SUM(K36,K37)</f>
        <v>0</v>
      </c>
      <c r="L38" s="31">
        <f>SUM(L36,L37)</f>
        <v>114</v>
      </c>
      <c r="M38" s="88">
        <f>SUM(N38,P38)</f>
        <v>362</v>
      </c>
      <c r="N38" s="172">
        <f>SUM(N36,N37)</f>
        <v>0</v>
      </c>
      <c r="O38" s="172">
        <f t="shared" ref="O38:P38" si="17">SUM(O36,O37)</f>
        <v>0</v>
      </c>
      <c r="P38" s="160">
        <f t="shared" si="17"/>
        <v>362</v>
      </c>
      <c r="Q38" s="139">
        <f>SUM(R38,T38)</f>
        <v>900</v>
      </c>
      <c r="R38" s="31"/>
      <c r="S38" s="31"/>
      <c r="T38" s="32">
        <f t="shared" ref="T38" si="18">SUM(T36,T37)</f>
        <v>900</v>
      </c>
      <c r="U38" s="139">
        <f>SUM(V38,X38)</f>
        <v>419</v>
      </c>
      <c r="V38" s="31"/>
      <c r="W38" s="31"/>
      <c r="X38" s="32">
        <f t="shared" ref="X38" si="19">SUM(X36,X37)</f>
        <v>419</v>
      </c>
    </row>
    <row r="39" spans="1:24" s="138" customFormat="1" ht="33" customHeight="1" thickBot="1" x14ac:dyDescent="0.25">
      <c r="A39" s="448">
        <v>1</v>
      </c>
      <c r="B39" s="357">
        <v>2</v>
      </c>
      <c r="C39" s="358">
        <v>4</v>
      </c>
      <c r="D39" s="450" t="s">
        <v>134</v>
      </c>
      <c r="E39" s="346" t="s">
        <v>167</v>
      </c>
      <c r="F39" s="178" t="s">
        <v>19</v>
      </c>
      <c r="G39" s="178" t="s">
        <v>150</v>
      </c>
      <c r="H39" s="182" t="s">
        <v>14</v>
      </c>
      <c r="I39" s="33">
        <f t="shared" ref="I39:I40" si="20">SUM(J39,L39)</f>
        <v>0</v>
      </c>
      <c r="J39" s="34"/>
      <c r="K39" s="34">
        <v>0</v>
      </c>
      <c r="L39" s="76"/>
      <c r="M39" s="33">
        <f>SUM(N39,P39)</f>
        <v>0</v>
      </c>
      <c r="N39" s="34"/>
      <c r="O39" s="28">
        <v>0</v>
      </c>
      <c r="P39" s="29">
        <v>0</v>
      </c>
      <c r="Q39" s="208">
        <f>SUM(R39,T39)</f>
        <v>0</v>
      </c>
      <c r="R39" s="34"/>
      <c r="S39" s="28"/>
      <c r="T39" s="29"/>
      <c r="U39" s="208">
        <f>SUM(V39,X39)</f>
        <v>49</v>
      </c>
      <c r="V39" s="34"/>
      <c r="W39" s="28"/>
      <c r="X39" s="29">
        <v>49</v>
      </c>
    </row>
    <row r="40" spans="1:24" s="138" customFormat="1" ht="26.25" customHeight="1" thickBot="1" x14ac:dyDescent="0.25">
      <c r="A40" s="448"/>
      <c r="B40" s="357"/>
      <c r="C40" s="358"/>
      <c r="D40" s="450"/>
      <c r="E40" s="346"/>
      <c r="F40" s="343" t="s">
        <v>11</v>
      </c>
      <c r="G40" s="344"/>
      <c r="H40" s="345"/>
      <c r="I40" s="156">
        <f t="shared" si="20"/>
        <v>0</v>
      </c>
      <c r="J40" s="157">
        <f>SUM(J39)</f>
        <v>0</v>
      </c>
      <c r="K40" s="157">
        <f>SUM(K39)</f>
        <v>0</v>
      </c>
      <c r="L40" s="171">
        <f>SUM(L39)</f>
        <v>0</v>
      </c>
      <c r="M40" s="30">
        <f>SUM(N40,P40)</f>
        <v>0</v>
      </c>
      <c r="N40" s="31">
        <f>SUM(N39)</f>
        <v>0</v>
      </c>
      <c r="O40" s="31">
        <f>SUM(O39)</f>
        <v>0</v>
      </c>
      <c r="P40" s="32">
        <f>SUM(P39)</f>
        <v>0</v>
      </c>
      <c r="Q40" s="139">
        <f>SUM(R40,T40)</f>
        <v>0</v>
      </c>
      <c r="R40" s="31"/>
      <c r="S40" s="31"/>
      <c r="T40" s="32">
        <f>SUM(T39)</f>
        <v>0</v>
      </c>
      <c r="U40" s="139">
        <f>SUM(V40,X40)</f>
        <v>49</v>
      </c>
      <c r="V40" s="31"/>
      <c r="W40" s="31"/>
      <c r="X40" s="32">
        <f>SUM(X39)</f>
        <v>49</v>
      </c>
    </row>
    <row r="41" spans="1:24" ht="23.25" customHeight="1" x14ac:dyDescent="0.2">
      <c r="A41" s="448">
        <v>1</v>
      </c>
      <c r="B41" s="357">
        <v>2</v>
      </c>
      <c r="C41" s="358">
        <v>5</v>
      </c>
      <c r="D41" s="450" t="s">
        <v>36</v>
      </c>
      <c r="E41" s="346" t="s">
        <v>167</v>
      </c>
      <c r="F41" s="451" t="s">
        <v>19</v>
      </c>
      <c r="G41" s="451" t="s">
        <v>40</v>
      </c>
      <c r="H41" s="95" t="s">
        <v>14</v>
      </c>
      <c r="I41" s="49">
        <f t="shared" si="13"/>
        <v>0</v>
      </c>
      <c r="J41" s="34"/>
      <c r="K41" s="34">
        <v>0</v>
      </c>
      <c r="L41" s="76">
        <v>0</v>
      </c>
      <c r="M41" s="49">
        <f t="shared" ref="M41:M43" si="21">SUM(N41,P41)</f>
        <v>20</v>
      </c>
      <c r="N41" s="34">
        <v>20</v>
      </c>
      <c r="O41" s="28">
        <v>0</v>
      </c>
      <c r="P41" s="29">
        <v>0</v>
      </c>
      <c r="Q41" s="83">
        <f t="shared" ref="Q41:Q43" si="22">SUM(R41,T41)</f>
        <v>0</v>
      </c>
      <c r="R41" s="34"/>
      <c r="S41" s="28"/>
      <c r="T41" s="29"/>
      <c r="U41" s="83">
        <f t="shared" ref="U41" si="23">SUM(V41,X41)</f>
        <v>0</v>
      </c>
      <c r="V41" s="34"/>
      <c r="W41" s="28"/>
      <c r="X41" s="29"/>
    </row>
    <row r="42" spans="1:24" s="138" customFormat="1" ht="21.75" customHeight="1" thickBot="1" x14ac:dyDescent="0.25">
      <c r="A42" s="448"/>
      <c r="B42" s="357"/>
      <c r="C42" s="358"/>
      <c r="D42" s="450"/>
      <c r="E42" s="346"/>
      <c r="F42" s="452"/>
      <c r="G42" s="452"/>
      <c r="H42" s="312" t="s">
        <v>146</v>
      </c>
      <c r="I42" s="224">
        <f t="shared" si="13"/>
        <v>30</v>
      </c>
      <c r="J42" s="225">
        <v>30</v>
      </c>
      <c r="K42" s="225"/>
      <c r="L42" s="226"/>
      <c r="M42" s="224"/>
      <c r="N42" s="225"/>
      <c r="O42" s="225"/>
      <c r="P42" s="226"/>
      <c r="Q42" s="227"/>
      <c r="R42" s="225"/>
      <c r="S42" s="225"/>
      <c r="T42" s="226"/>
      <c r="U42" s="227"/>
      <c r="V42" s="225"/>
      <c r="W42" s="225"/>
      <c r="X42" s="226"/>
    </row>
    <row r="43" spans="1:24" ht="20.25" customHeight="1" thickBot="1" x14ac:dyDescent="0.25">
      <c r="A43" s="448"/>
      <c r="B43" s="357"/>
      <c r="C43" s="358"/>
      <c r="D43" s="450"/>
      <c r="E43" s="346"/>
      <c r="F43" s="343" t="s">
        <v>11</v>
      </c>
      <c r="G43" s="344"/>
      <c r="H43" s="345"/>
      <c r="I43" s="158">
        <f t="shared" si="13"/>
        <v>30</v>
      </c>
      <c r="J43" s="172">
        <v>30</v>
      </c>
      <c r="K43" s="172">
        <f>SUM(K41)</f>
        <v>0</v>
      </c>
      <c r="L43" s="160">
        <f>SUM(L41)</f>
        <v>0</v>
      </c>
      <c r="M43" s="158">
        <f t="shared" si="21"/>
        <v>20</v>
      </c>
      <c r="N43" s="172">
        <f>SUM(N41)</f>
        <v>20</v>
      </c>
      <c r="O43" s="172">
        <f>SUM(O41)</f>
        <v>0</v>
      </c>
      <c r="P43" s="160">
        <f>SUM(P41)</f>
        <v>0</v>
      </c>
      <c r="Q43" s="158">
        <f t="shared" si="22"/>
        <v>0</v>
      </c>
      <c r="R43" s="172">
        <f>SUM(R41)</f>
        <v>0</v>
      </c>
      <c r="S43" s="172"/>
      <c r="T43" s="160"/>
      <c r="U43" s="158">
        <f t="shared" ref="U43" si="24">SUM(V43,X43)</f>
        <v>0</v>
      </c>
      <c r="V43" s="172">
        <f>SUM(V41)</f>
        <v>0</v>
      </c>
      <c r="W43" s="172"/>
      <c r="X43" s="160"/>
    </row>
    <row r="44" spans="1:24" ht="38.25" hidden="1" customHeight="1" thickBot="1" x14ac:dyDescent="0.25">
      <c r="A44" s="350"/>
      <c r="B44" s="357"/>
      <c r="C44" s="358"/>
      <c r="D44" s="393"/>
      <c r="E44" s="420"/>
      <c r="F44" s="178"/>
      <c r="G44" s="178"/>
      <c r="H44" s="182"/>
      <c r="I44" s="145"/>
      <c r="J44" s="142"/>
      <c r="K44" s="142"/>
      <c r="L44" s="146"/>
      <c r="M44" s="148"/>
      <c r="N44" s="19"/>
      <c r="O44" s="142"/>
      <c r="P44" s="146"/>
      <c r="Q44" s="145"/>
      <c r="R44" s="142"/>
      <c r="S44" s="142"/>
      <c r="T44" s="146"/>
      <c r="U44" s="145"/>
      <c r="V44" s="142"/>
      <c r="W44" s="142"/>
      <c r="X44" s="146"/>
    </row>
    <row r="45" spans="1:24" ht="38.25" hidden="1" customHeight="1" thickBot="1" x14ac:dyDescent="0.25">
      <c r="A45" s="350"/>
      <c r="B45" s="357"/>
      <c r="C45" s="358"/>
      <c r="D45" s="393"/>
      <c r="E45" s="421"/>
      <c r="F45" s="343"/>
      <c r="G45" s="344"/>
      <c r="H45" s="345"/>
      <c r="I45" s="139"/>
      <c r="J45" s="140"/>
      <c r="K45" s="140"/>
      <c r="L45" s="144"/>
      <c r="M45" s="206"/>
      <c r="N45" s="154"/>
      <c r="O45" s="154"/>
      <c r="P45" s="37"/>
      <c r="Q45" s="139"/>
      <c r="R45" s="140"/>
      <c r="S45" s="140"/>
      <c r="T45" s="144"/>
      <c r="U45" s="139"/>
      <c r="V45" s="140"/>
      <c r="W45" s="140"/>
      <c r="X45" s="144"/>
    </row>
    <row r="46" spans="1:24" s="138" customFormat="1" ht="33" customHeight="1" thickBot="1" x14ac:dyDescent="0.25">
      <c r="A46" s="347">
        <v>1</v>
      </c>
      <c r="B46" s="354">
        <v>2</v>
      </c>
      <c r="C46" s="351">
        <v>6</v>
      </c>
      <c r="D46" s="391" t="s">
        <v>131</v>
      </c>
      <c r="E46" s="420" t="s">
        <v>167</v>
      </c>
      <c r="F46" s="176" t="s">
        <v>19</v>
      </c>
      <c r="G46" s="176" t="s">
        <v>90</v>
      </c>
      <c r="H46" s="103" t="s">
        <v>14</v>
      </c>
      <c r="I46" s="84">
        <f>L46</f>
        <v>166</v>
      </c>
      <c r="J46" s="90"/>
      <c r="K46" s="90"/>
      <c r="L46" s="35">
        <v>166</v>
      </c>
      <c r="M46" s="214"/>
      <c r="N46" s="51"/>
      <c r="O46" s="51"/>
      <c r="P46" s="35"/>
      <c r="Q46" s="209"/>
      <c r="R46" s="42"/>
      <c r="S46" s="42"/>
      <c r="T46" s="43"/>
      <c r="U46" s="209"/>
      <c r="V46" s="42"/>
      <c r="W46" s="42"/>
      <c r="X46" s="43"/>
    </row>
    <row r="47" spans="1:24" s="138" customFormat="1" ht="33" customHeight="1" thickBot="1" x14ac:dyDescent="0.25">
      <c r="A47" s="349"/>
      <c r="B47" s="356"/>
      <c r="C47" s="352"/>
      <c r="D47" s="392"/>
      <c r="E47" s="421"/>
      <c r="F47" s="343" t="s">
        <v>11</v>
      </c>
      <c r="G47" s="344"/>
      <c r="H47" s="345"/>
      <c r="I47" s="17">
        <f>I46</f>
        <v>166</v>
      </c>
      <c r="J47" s="140"/>
      <c r="K47" s="140"/>
      <c r="L47" s="144">
        <f>L46</f>
        <v>166</v>
      </c>
      <c r="M47" s="17">
        <f>M46</f>
        <v>0</v>
      </c>
      <c r="N47" s="140"/>
      <c r="O47" s="140"/>
      <c r="P47" s="144">
        <f>P46</f>
        <v>0</v>
      </c>
      <c r="Q47" s="210"/>
      <c r="R47" s="15"/>
      <c r="S47" s="15"/>
      <c r="T47" s="144"/>
      <c r="U47" s="210"/>
      <c r="V47" s="15"/>
      <c r="W47" s="15"/>
      <c r="X47" s="144"/>
    </row>
    <row r="48" spans="1:24" ht="33" customHeight="1" thickBot="1" x14ac:dyDescent="0.25">
      <c r="A48" s="347">
        <v>1</v>
      </c>
      <c r="B48" s="354">
        <v>2</v>
      </c>
      <c r="C48" s="351">
        <v>7</v>
      </c>
      <c r="D48" s="391" t="s">
        <v>164</v>
      </c>
      <c r="E48" s="455" t="s">
        <v>167</v>
      </c>
      <c r="F48" s="178" t="s">
        <v>19</v>
      </c>
      <c r="G48" s="176" t="s">
        <v>141</v>
      </c>
      <c r="H48" s="103" t="s">
        <v>14</v>
      </c>
      <c r="I48" s="38">
        <f>L48</f>
        <v>1.9</v>
      </c>
      <c r="J48" s="194"/>
      <c r="K48" s="194"/>
      <c r="L48" s="211">
        <v>1.9</v>
      </c>
      <c r="M48" s="189">
        <f>SUM(N48,P48)</f>
        <v>111</v>
      </c>
      <c r="N48" s="229"/>
      <c r="O48" s="229"/>
      <c r="P48" s="309">
        <v>111</v>
      </c>
      <c r="Q48" s="189">
        <f>SUM(R48,T48)</f>
        <v>500</v>
      </c>
      <c r="R48" s="310"/>
      <c r="S48" s="310"/>
      <c r="T48" s="297">
        <v>500</v>
      </c>
      <c r="U48" s="189">
        <f>SUM(V48,X48)</f>
        <v>0</v>
      </c>
      <c r="V48" s="310"/>
      <c r="W48" s="310"/>
      <c r="X48" s="297"/>
    </row>
    <row r="49" spans="1:24" ht="33" customHeight="1" thickBot="1" x14ac:dyDescent="0.25">
      <c r="A49" s="349"/>
      <c r="B49" s="356"/>
      <c r="C49" s="352"/>
      <c r="D49" s="392"/>
      <c r="E49" s="421"/>
      <c r="F49" s="343" t="s">
        <v>11</v>
      </c>
      <c r="G49" s="344"/>
      <c r="H49" s="345"/>
      <c r="I49" s="139">
        <f>I48</f>
        <v>1.9</v>
      </c>
      <c r="J49" s="15"/>
      <c r="K49" s="15"/>
      <c r="L49" s="144">
        <f>L48</f>
        <v>1.9</v>
      </c>
      <c r="M49" s="228">
        <f>SUM(N49,P49)</f>
        <v>111</v>
      </c>
      <c r="N49" s="173"/>
      <c r="O49" s="173"/>
      <c r="P49" s="89">
        <f>P48</f>
        <v>111</v>
      </c>
      <c r="Q49" s="228">
        <f>SUM(R49,T49)</f>
        <v>500</v>
      </c>
      <c r="R49" s="15"/>
      <c r="S49" s="15"/>
      <c r="T49" s="144">
        <f>T48</f>
        <v>500</v>
      </c>
      <c r="U49" s="228">
        <f>SUM(V49,X49)</f>
        <v>0</v>
      </c>
      <c r="V49" s="15"/>
      <c r="W49" s="15"/>
      <c r="X49" s="144">
        <f>X48</f>
        <v>0</v>
      </c>
    </row>
    <row r="50" spans="1:24" ht="28.5" customHeight="1" thickBot="1" x14ac:dyDescent="0.25">
      <c r="A50" s="347">
        <v>1</v>
      </c>
      <c r="B50" s="354">
        <v>2</v>
      </c>
      <c r="C50" s="394">
        <v>8</v>
      </c>
      <c r="D50" s="391" t="s">
        <v>137</v>
      </c>
      <c r="E50" s="455" t="s">
        <v>167</v>
      </c>
      <c r="F50" s="178" t="s">
        <v>19</v>
      </c>
      <c r="G50" s="205" t="s">
        <v>151</v>
      </c>
      <c r="H50" s="103" t="s">
        <v>14</v>
      </c>
      <c r="I50" s="148">
        <f t="shared" ref="I50:I51" si="25">SUM(J50,L50)</f>
        <v>0</v>
      </c>
      <c r="J50" s="42"/>
      <c r="K50" s="42"/>
      <c r="L50" s="43"/>
      <c r="M50" s="148">
        <f t="shared" ref="M50:M51" si="26">SUM(N50,P50)</f>
        <v>8</v>
      </c>
      <c r="N50" s="42"/>
      <c r="O50" s="42"/>
      <c r="P50" s="43">
        <v>8</v>
      </c>
      <c r="Q50" s="148">
        <f t="shared" ref="Q50:Q51" si="27">SUM(R50,T50)</f>
        <v>50</v>
      </c>
      <c r="R50" s="42"/>
      <c r="S50" s="42"/>
      <c r="T50" s="43">
        <v>50</v>
      </c>
      <c r="U50" s="148">
        <f t="shared" ref="U50:U51" si="28">SUM(V50,X50)</f>
        <v>50</v>
      </c>
      <c r="V50" s="42"/>
      <c r="W50" s="42"/>
      <c r="X50" s="43">
        <v>50</v>
      </c>
    </row>
    <row r="51" spans="1:24" ht="27.75" customHeight="1" thickBot="1" x14ac:dyDescent="0.25">
      <c r="A51" s="349"/>
      <c r="B51" s="356"/>
      <c r="C51" s="395"/>
      <c r="D51" s="392"/>
      <c r="E51" s="421"/>
      <c r="F51" s="343" t="s">
        <v>11</v>
      </c>
      <c r="G51" s="344"/>
      <c r="H51" s="345"/>
      <c r="I51" s="139">
        <f t="shared" si="25"/>
        <v>0</v>
      </c>
      <c r="J51" s="140">
        <f>SUM(J50)</f>
        <v>0</v>
      </c>
      <c r="K51" s="140">
        <f>SUM(K50)</f>
        <v>0</v>
      </c>
      <c r="L51" s="144">
        <f>SUM(L50)</f>
        <v>0</v>
      </c>
      <c r="M51" s="139">
        <f t="shared" si="26"/>
        <v>8</v>
      </c>
      <c r="N51" s="15"/>
      <c r="O51" s="15"/>
      <c r="P51" s="144">
        <f>SUM(P50)</f>
        <v>8</v>
      </c>
      <c r="Q51" s="139">
        <f t="shared" si="27"/>
        <v>50</v>
      </c>
      <c r="R51" s="15"/>
      <c r="S51" s="15"/>
      <c r="T51" s="144">
        <f>SUM(T50)</f>
        <v>50</v>
      </c>
      <c r="U51" s="139">
        <f t="shared" si="28"/>
        <v>50</v>
      </c>
      <c r="V51" s="15"/>
      <c r="W51" s="15"/>
      <c r="X51" s="144">
        <f>SUM(X50)</f>
        <v>50</v>
      </c>
    </row>
    <row r="52" spans="1:24" ht="23.25" customHeight="1" x14ac:dyDescent="0.2">
      <c r="A52" s="347">
        <v>1</v>
      </c>
      <c r="B52" s="354">
        <v>2</v>
      </c>
      <c r="C52" s="351">
        <v>9</v>
      </c>
      <c r="D52" s="402" t="s">
        <v>109</v>
      </c>
      <c r="E52" s="455" t="s">
        <v>167</v>
      </c>
      <c r="F52" s="364" t="s">
        <v>19</v>
      </c>
      <c r="G52" s="465" t="s">
        <v>113</v>
      </c>
      <c r="H52" s="152" t="s">
        <v>14</v>
      </c>
      <c r="I52" s="145">
        <f>L52</f>
        <v>81.599999999999994</v>
      </c>
      <c r="J52" s="16"/>
      <c r="K52" s="16"/>
      <c r="L52" s="24">
        <v>81.599999999999994</v>
      </c>
      <c r="M52" s="141">
        <f>P52</f>
        <v>450</v>
      </c>
      <c r="N52" s="16"/>
      <c r="O52" s="16"/>
      <c r="P52" s="24">
        <v>450</v>
      </c>
      <c r="Q52" s="145"/>
      <c r="R52" s="16"/>
      <c r="S52" s="16"/>
      <c r="T52" s="24"/>
      <c r="U52" s="145"/>
      <c r="V52" s="16"/>
      <c r="W52" s="16"/>
      <c r="X52" s="24"/>
    </row>
    <row r="53" spans="1:24" s="138" customFormat="1" ht="21" customHeight="1" x14ac:dyDescent="0.2">
      <c r="A53" s="348"/>
      <c r="B53" s="355"/>
      <c r="C53" s="352"/>
      <c r="D53" s="402"/>
      <c r="E53" s="455"/>
      <c r="F53" s="365"/>
      <c r="G53" s="466"/>
      <c r="H53" s="327" t="s">
        <v>146</v>
      </c>
      <c r="I53" s="328">
        <f>J53+L53</f>
        <v>31</v>
      </c>
      <c r="J53" s="44"/>
      <c r="K53" s="44"/>
      <c r="L53" s="143">
        <v>31</v>
      </c>
      <c r="M53" s="334">
        <f t="shared" ref="M53:M55" si="29">P53</f>
        <v>0</v>
      </c>
      <c r="N53" s="44"/>
      <c r="O53" s="44"/>
      <c r="P53" s="143"/>
      <c r="Q53" s="38"/>
      <c r="R53" s="39"/>
      <c r="S53" s="39"/>
      <c r="T53" s="40"/>
      <c r="U53" s="38"/>
      <c r="V53" s="39"/>
      <c r="W53" s="39"/>
      <c r="X53" s="40"/>
    </row>
    <row r="54" spans="1:24" s="138" customFormat="1" ht="21" customHeight="1" x14ac:dyDescent="0.2">
      <c r="A54" s="348"/>
      <c r="B54" s="355"/>
      <c r="C54" s="352"/>
      <c r="D54" s="402"/>
      <c r="E54" s="455"/>
      <c r="F54" s="365"/>
      <c r="G54" s="466"/>
      <c r="H54" s="327" t="s">
        <v>149</v>
      </c>
      <c r="I54" s="328">
        <f>J54+L54</f>
        <v>34.5</v>
      </c>
      <c r="J54" s="44"/>
      <c r="K54" s="44"/>
      <c r="L54" s="143">
        <v>34.5</v>
      </c>
      <c r="M54" s="334">
        <f t="shared" si="29"/>
        <v>0</v>
      </c>
      <c r="N54" s="39"/>
      <c r="O54" s="39"/>
      <c r="P54" s="40"/>
      <c r="Q54" s="38"/>
      <c r="R54" s="39"/>
      <c r="S54" s="39"/>
      <c r="T54" s="40"/>
      <c r="U54" s="38"/>
      <c r="V54" s="39"/>
      <c r="W54" s="39"/>
      <c r="X54" s="40"/>
    </row>
    <row r="55" spans="1:24" s="138" customFormat="1" ht="18" customHeight="1" thickBot="1" x14ac:dyDescent="0.25">
      <c r="A55" s="348"/>
      <c r="B55" s="355"/>
      <c r="C55" s="352"/>
      <c r="D55" s="402"/>
      <c r="E55" s="455"/>
      <c r="F55" s="449"/>
      <c r="G55" s="467"/>
      <c r="H55" s="103" t="s">
        <v>159</v>
      </c>
      <c r="I55" s="335">
        <f>J55+L55</f>
        <v>98.3</v>
      </c>
      <c r="J55" s="336"/>
      <c r="K55" s="336"/>
      <c r="L55" s="78">
        <v>98.3</v>
      </c>
      <c r="M55" s="38">
        <f t="shared" si="29"/>
        <v>0</v>
      </c>
      <c r="N55" s="194"/>
      <c r="O55" s="194"/>
      <c r="P55" s="211"/>
      <c r="Q55" s="329"/>
      <c r="R55" s="194"/>
      <c r="S55" s="194"/>
      <c r="T55" s="211"/>
      <c r="U55" s="329"/>
      <c r="V55" s="194"/>
      <c r="W55" s="194"/>
      <c r="X55" s="211"/>
    </row>
    <row r="56" spans="1:24" ht="24" customHeight="1" thickBot="1" x14ac:dyDescent="0.25">
      <c r="A56" s="349"/>
      <c r="B56" s="356"/>
      <c r="C56" s="353"/>
      <c r="D56" s="402"/>
      <c r="E56" s="421"/>
      <c r="F56" s="410" t="s">
        <v>11</v>
      </c>
      <c r="G56" s="411"/>
      <c r="H56" s="412"/>
      <c r="I56" s="124">
        <f>J56+L56</f>
        <v>245.39999999999998</v>
      </c>
      <c r="J56" s="125">
        <f>J52+J53+J54+J55</f>
        <v>0</v>
      </c>
      <c r="K56" s="125">
        <f>K52+K54+K53+K55</f>
        <v>0</v>
      </c>
      <c r="L56" s="127">
        <f>L52+L53+L54+L55</f>
        <v>245.39999999999998</v>
      </c>
      <c r="M56" s="153">
        <f t="shared" ref="M56" si="30">N56+P56</f>
        <v>450</v>
      </c>
      <c r="N56" s="36">
        <f>N52+N53+N54+N55</f>
        <v>0</v>
      </c>
      <c r="O56" s="36">
        <f>O52+O53+O54+O55</f>
        <v>0</v>
      </c>
      <c r="P56" s="37">
        <f>P52+P53+P54+P55</f>
        <v>450</v>
      </c>
      <c r="Q56" s="153">
        <f t="shared" ref="Q56" si="31">R56+T56</f>
        <v>0</v>
      </c>
      <c r="R56" s="36"/>
      <c r="S56" s="36"/>
      <c r="T56" s="37">
        <f t="shared" ref="T56" si="32">T52</f>
        <v>0</v>
      </c>
      <c r="U56" s="153">
        <f t="shared" ref="U56" si="33">V56+X56</f>
        <v>0</v>
      </c>
      <c r="V56" s="36"/>
      <c r="W56" s="36"/>
      <c r="X56" s="37">
        <f t="shared" ref="X56" si="34">X52</f>
        <v>0</v>
      </c>
    </row>
    <row r="57" spans="1:24" ht="33" customHeight="1" x14ac:dyDescent="0.2">
      <c r="A57" s="347">
        <v>1</v>
      </c>
      <c r="B57" s="354">
        <v>2</v>
      </c>
      <c r="C57" s="351">
        <v>10</v>
      </c>
      <c r="D57" s="450" t="s">
        <v>111</v>
      </c>
      <c r="E57" s="363" t="s">
        <v>167</v>
      </c>
      <c r="F57" s="461" t="s">
        <v>19</v>
      </c>
      <c r="G57" s="463" t="s">
        <v>114</v>
      </c>
      <c r="H57" s="240" t="s">
        <v>14</v>
      </c>
      <c r="I57" s="23">
        <f>L57</f>
        <v>23.1</v>
      </c>
      <c r="J57" s="142"/>
      <c r="K57" s="142"/>
      <c r="L57" s="24">
        <v>23.1</v>
      </c>
      <c r="M57" s="141"/>
      <c r="N57" s="142"/>
      <c r="O57" s="142"/>
      <c r="P57" s="24"/>
      <c r="Q57" s="141"/>
      <c r="R57" s="142"/>
      <c r="S57" s="142"/>
      <c r="T57" s="24"/>
      <c r="U57" s="141"/>
      <c r="V57" s="142"/>
      <c r="W57" s="142"/>
      <c r="X57" s="24"/>
    </row>
    <row r="58" spans="1:24" s="138" customFormat="1" ht="26.25" customHeight="1" thickBot="1" x14ac:dyDescent="0.25">
      <c r="A58" s="348"/>
      <c r="B58" s="355"/>
      <c r="C58" s="352"/>
      <c r="D58" s="450"/>
      <c r="E58" s="363"/>
      <c r="F58" s="462"/>
      <c r="G58" s="464"/>
      <c r="H58" s="114" t="s">
        <v>149</v>
      </c>
      <c r="I58" s="77">
        <f>L58</f>
        <v>38.200000000000003</v>
      </c>
      <c r="J58" s="150"/>
      <c r="K58" s="150"/>
      <c r="L58" s="78">
        <v>38.200000000000003</v>
      </c>
      <c r="M58" s="77"/>
      <c r="N58" s="150"/>
      <c r="O58" s="150"/>
      <c r="P58" s="78"/>
      <c r="Q58" s="77"/>
      <c r="R58" s="150"/>
      <c r="S58" s="150"/>
      <c r="T58" s="78"/>
      <c r="U58" s="77"/>
      <c r="V58" s="150"/>
      <c r="W58" s="150"/>
      <c r="X58" s="78"/>
    </row>
    <row r="59" spans="1:24" ht="20.25" customHeight="1" thickBot="1" x14ac:dyDescent="0.25">
      <c r="A59" s="349"/>
      <c r="B59" s="356"/>
      <c r="C59" s="353"/>
      <c r="D59" s="450"/>
      <c r="E59" s="421"/>
      <c r="F59" s="468" t="s">
        <v>11</v>
      </c>
      <c r="G59" s="469"/>
      <c r="H59" s="470"/>
      <c r="I59" s="124">
        <f>SUM(I57:I58)</f>
        <v>61.300000000000004</v>
      </c>
      <c r="J59" s="125"/>
      <c r="K59" s="125"/>
      <c r="L59" s="125">
        <f>SUM(L57:L58)</f>
        <v>61.300000000000004</v>
      </c>
      <c r="M59" s="17"/>
      <c r="N59" s="173"/>
      <c r="O59" s="173"/>
      <c r="P59" s="89"/>
      <c r="Q59" s="88"/>
      <c r="R59" s="173"/>
      <c r="S59" s="173"/>
      <c r="T59" s="89"/>
      <c r="U59" s="88"/>
      <c r="V59" s="173"/>
      <c r="W59" s="173"/>
      <c r="X59" s="89"/>
    </row>
    <row r="60" spans="1:24" ht="47.25" customHeight="1" thickBot="1" x14ac:dyDescent="0.25">
      <c r="A60" s="347">
        <v>1</v>
      </c>
      <c r="B60" s="354">
        <v>2</v>
      </c>
      <c r="C60" s="351">
        <v>11</v>
      </c>
      <c r="D60" s="450" t="s">
        <v>136</v>
      </c>
      <c r="E60" s="455" t="s">
        <v>167</v>
      </c>
      <c r="F60" s="178" t="s">
        <v>19</v>
      </c>
      <c r="G60" s="176" t="s">
        <v>115</v>
      </c>
      <c r="H60" s="103" t="s">
        <v>14</v>
      </c>
      <c r="I60" s="41">
        <f t="shared" ref="I60" si="35">SUM(J60,L60)</f>
        <v>203</v>
      </c>
      <c r="J60" s="42"/>
      <c r="K60" s="42"/>
      <c r="L60" s="43">
        <v>203</v>
      </c>
      <c r="M60" s="41">
        <f t="shared" ref="M60" si="36">SUM(N60,P60)</f>
        <v>0</v>
      </c>
      <c r="N60" s="42"/>
      <c r="O60" s="42"/>
      <c r="P60" s="43"/>
      <c r="Q60" s="41"/>
      <c r="R60" s="42"/>
      <c r="S60" s="42"/>
      <c r="T60" s="43"/>
      <c r="U60" s="41"/>
      <c r="V60" s="42"/>
      <c r="W60" s="42"/>
      <c r="X60" s="43"/>
    </row>
    <row r="61" spans="1:24" ht="94.5" customHeight="1" thickBot="1" x14ac:dyDescent="0.25">
      <c r="A61" s="349"/>
      <c r="B61" s="356"/>
      <c r="C61" s="353"/>
      <c r="D61" s="450"/>
      <c r="E61" s="421"/>
      <c r="F61" s="343" t="s">
        <v>11</v>
      </c>
      <c r="G61" s="344"/>
      <c r="H61" s="345"/>
      <c r="I61" s="139">
        <f>I60</f>
        <v>203</v>
      </c>
      <c r="J61" s="15"/>
      <c r="K61" s="15"/>
      <c r="L61" s="144">
        <f>L60</f>
        <v>203</v>
      </c>
      <c r="M61" s="139">
        <f>M60</f>
        <v>0</v>
      </c>
      <c r="N61" s="15"/>
      <c r="O61" s="15"/>
      <c r="P61" s="144">
        <f>P60</f>
        <v>0</v>
      </c>
      <c r="Q61" s="139"/>
      <c r="R61" s="15"/>
      <c r="S61" s="15"/>
      <c r="T61" s="144"/>
      <c r="U61" s="139"/>
      <c r="V61" s="15"/>
      <c r="W61" s="15"/>
      <c r="X61" s="144"/>
    </row>
    <row r="62" spans="1:24" ht="12.75" customHeight="1" thickBot="1" x14ac:dyDescent="0.25">
      <c r="A62" s="104">
        <v>1</v>
      </c>
      <c r="B62" s="105">
        <v>2</v>
      </c>
      <c r="C62" s="445" t="s">
        <v>9</v>
      </c>
      <c r="D62" s="446"/>
      <c r="E62" s="446"/>
      <c r="F62" s="446"/>
      <c r="G62" s="446"/>
      <c r="H62" s="447"/>
      <c r="I62" s="222">
        <f>J62+L62</f>
        <v>822.8</v>
      </c>
      <c r="J62" s="45">
        <f>SUM(J51,J49,J45,J43,J38,J33,J56,J59,J61,J35)</f>
        <v>31.2</v>
      </c>
      <c r="K62" s="45">
        <f t="shared" ref="K62" si="37">SUM(K51,K49,K45,K43,K38,K33,K56,K59,K61,K35)</f>
        <v>0</v>
      </c>
      <c r="L62" s="45">
        <f>SUM(L51,L49,L45,L43,L38,L33,L56,L59,L61,L35,L47)</f>
        <v>791.59999999999991</v>
      </c>
      <c r="M62" s="222">
        <f>N62+P62</f>
        <v>1001</v>
      </c>
      <c r="N62" s="45">
        <f t="shared" ref="N62:O62" si="38">SUM(N51,N49,N45,N43,N38,N33,N56,N59,N61,N35,N47,N40)</f>
        <v>20</v>
      </c>
      <c r="O62" s="45">
        <f t="shared" si="38"/>
        <v>0</v>
      </c>
      <c r="P62" s="45">
        <f>SUM(P51,P49,P45,P43,P38,P33,P56,P59,P61,P35,P47,P40)</f>
        <v>981</v>
      </c>
      <c r="Q62" s="222">
        <f>R62+T62</f>
        <v>2000</v>
      </c>
      <c r="R62" s="45">
        <f>SUM(R51,R49,R45,R43,R38,R33,R56,R59,R61,R35)</f>
        <v>0</v>
      </c>
      <c r="S62" s="45">
        <f t="shared" ref="S62" si="39">SUM(S51,S49,S45,S43,S38,S33,S56,S59,S61,S35)</f>
        <v>0</v>
      </c>
      <c r="T62" s="45">
        <f>SUM(T51,T49,T45,T43,T38,T33,T56,T59,T61,T35,T40)</f>
        <v>2000</v>
      </c>
      <c r="U62" s="222">
        <f>V62+X62</f>
        <v>518</v>
      </c>
      <c r="V62" s="45">
        <f>SUM(V51,V49,V45,V43,V38,V33,V56,V59,V61,V35)</f>
        <v>0</v>
      </c>
      <c r="W62" s="45">
        <f t="shared" ref="W62" si="40">SUM(W51,W49,W45,W43,W38,W33,W56,W59,W61,W35)</f>
        <v>0</v>
      </c>
      <c r="X62" s="47">
        <f>SUM(X51,X49,X45,X43,X38,X33,X56,X59,X61,X35,X40)</f>
        <v>518</v>
      </c>
    </row>
    <row r="63" spans="1:24" ht="12.75" customHeight="1" thickBot="1" x14ac:dyDescent="0.25">
      <c r="A63" s="106">
        <v>1</v>
      </c>
      <c r="B63" s="476" t="s">
        <v>10</v>
      </c>
      <c r="C63" s="477"/>
      <c r="D63" s="477"/>
      <c r="E63" s="477"/>
      <c r="F63" s="477"/>
      <c r="G63" s="477"/>
      <c r="H63" s="478"/>
      <c r="I63" s="261">
        <f>SUM(J63,L63)</f>
        <v>1237.3999999999999</v>
      </c>
      <c r="J63" s="262">
        <f>J30+J62</f>
        <v>35.299999999999997</v>
      </c>
      <c r="K63" s="262">
        <f>K30+K62</f>
        <v>0</v>
      </c>
      <c r="L63" s="263">
        <f>L30+L62</f>
        <v>1202.0999999999999</v>
      </c>
      <c r="M63" s="261">
        <f>SUM(N63,P63)</f>
        <v>1004.5</v>
      </c>
      <c r="N63" s="262">
        <f>N30+N62</f>
        <v>23.5</v>
      </c>
      <c r="O63" s="262">
        <f>O30+O62</f>
        <v>0</v>
      </c>
      <c r="P63" s="263">
        <f>P30+P62</f>
        <v>981</v>
      </c>
      <c r="Q63" s="261">
        <f>SUM(R63,T63)</f>
        <v>2125</v>
      </c>
      <c r="R63" s="262">
        <f>R30+R62</f>
        <v>5</v>
      </c>
      <c r="S63" s="262">
        <f>S30+S62</f>
        <v>0</v>
      </c>
      <c r="T63" s="263">
        <f>T30+T62</f>
        <v>2120</v>
      </c>
      <c r="U63" s="261">
        <f>SUM(V63,X63)</f>
        <v>573</v>
      </c>
      <c r="V63" s="262">
        <f>V30+V62</f>
        <v>5</v>
      </c>
      <c r="W63" s="262">
        <f>W30+W62</f>
        <v>0</v>
      </c>
      <c r="X63" s="263">
        <f>X30+X62</f>
        <v>568</v>
      </c>
    </row>
    <row r="64" spans="1:24" ht="15.75" customHeight="1" thickBot="1" x14ac:dyDescent="0.25">
      <c r="A64" s="107">
        <v>2</v>
      </c>
      <c r="B64" s="481" t="s">
        <v>29</v>
      </c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2"/>
      <c r="N64" s="482"/>
      <c r="O64" s="482"/>
      <c r="P64" s="482"/>
      <c r="Q64" s="482"/>
      <c r="R64" s="482"/>
      <c r="S64" s="482"/>
      <c r="T64" s="482"/>
      <c r="U64" s="482"/>
      <c r="V64" s="482"/>
      <c r="W64" s="482"/>
      <c r="X64" s="483"/>
    </row>
    <row r="65" spans="1:24" ht="15.75" customHeight="1" thickBot="1" x14ac:dyDescent="0.25">
      <c r="A65" s="108">
        <v>2</v>
      </c>
      <c r="B65" s="188">
        <v>1</v>
      </c>
      <c r="C65" s="484" t="s">
        <v>16</v>
      </c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6"/>
    </row>
    <row r="66" spans="1:24" s="138" customFormat="1" ht="30" customHeight="1" thickBot="1" x14ac:dyDescent="0.25">
      <c r="A66" s="350">
        <v>2</v>
      </c>
      <c r="B66" s="357">
        <v>1</v>
      </c>
      <c r="C66" s="353">
        <v>1</v>
      </c>
      <c r="D66" s="392" t="s">
        <v>135</v>
      </c>
      <c r="E66" s="487" t="s">
        <v>168</v>
      </c>
      <c r="F66" s="176" t="s">
        <v>80</v>
      </c>
      <c r="G66" s="176" t="s">
        <v>152</v>
      </c>
      <c r="H66" s="183" t="s">
        <v>14</v>
      </c>
      <c r="I66" s="50">
        <f t="shared" ref="I66:I67" si="41">SUM(J66,L66)</f>
        <v>0</v>
      </c>
      <c r="J66" s="19"/>
      <c r="K66" s="19">
        <v>0</v>
      </c>
      <c r="L66" s="40">
        <v>0</v>
      </c>
      <c r="M66" s="283">
        <f t="shared" ref="M66:M67" si="42">SUM(N66,P66)</f>
        <v>0</v>
      </c>
      <c r="N66" s="268"/>
      <c r="O66" s="268">
        <v>0</v>
      </c>
      <c r="P66" s="308">
        <v>0</v>
      </c>
      <c r="Q66" s="283">
        <f t="shared" ref="Q66:Q67" si="43">SUM(R66,T66)</f>
        <v>20</v>
      </c>
      <c r="R66" s="268">
        <v>20</v>
      </c>
      <c r="S66" s="19"/>
      <c r="T66" s="40"/>
      <c r="U66" s="50">
        <f t="shared" ref="U66:U68" si="44">SUM(V66,X66)</f>
        <v>0</v>
      </c>
      <c r="V66" s="19"/>
      <c r="W66" s="19"/>
      <c r="X66" s="40"/>
    </row>
    <row r="67" spans="1:24" s="138" customFormat="1" ht="30" customHeight="1" thickBot="1" x14ac:dyDescent="0.25">
      <c r="A67" s="350"/>
      <c r="B67" s="357"/>
      <c r="C67" s="358"/>
      <c r="D67" s="488"/>
      <c r="E67" s="346"/>
      <c r="F67" s="410" t="s">
        <v>11</v>
      </c>
      <c r="G67" s="411"/>
      <c r="H67" s="412"/>
      <c r="I67" s="139">
        <f t="shared" si="41"/>
        <v>0</v>
      </c>
      <c r="J67" s="140">
        <f>SUM(J66)</f>
        <v>0</v>
      </c>
      <c r="K67" s="140">
        <f>SUM(K66)</f>
        <v>0</v>
      </c>
      <c r="L67" s="144">
        <f>SUM(L66)</f>
        <v>0</v>
      </c>
      <c r="M67" s="139">
        <f t="shared" si="42"/>
        <v>0</v>
      </c>
      <c r="N67" s="140">
        <f>SUM(N66)</f>
        <v>0</v>
      </c>
      <c r="O67" s="140">
        <f>SUM(O66)</f>
        <v>0</v>
      </c>
      <c r="P67" s="144">
        <f>SUM(P66)</f>
        <v>0</v>
      </c>
      <c r="Q67" s="139">
        <f t="shared" si="43"/>
        <v>20</v>
      </c>
      <c r="R67" s="140">
        <f>SUM(R66)</f>
        <v>20</v>
      </c>
      <c r="S67" s="140"/>
      <c r="T67" s="144"/>
      <c r="U67" s="139">
        <f t="shared" si="44"/>
        <v>0</v>
      </c>
      <c r="V67" s="140">
        <f>SUM(V66)</f>
        <v>0</v>
      </c>
      <c r="W67" s="140"/>
      <c r="X67" s="144"/>
    </row>
    <row r="68" spans="1:24" ht="21.75" customHeight="1" x14ac:dyDescent="0.2">
      <c r="A68" s="430">
        <v>2</v>
      </c>
      <c r="B68" s="434">
        <v>1</v>
      </c>
      <c r="C68" s="432">
        <v>2</v>
      </c>
      <c r="D68" s="494" t="s">
        <v>124</v>
      </c>
      <c r="E68" s="539" t="s">
        <v>169</v>
      </c>
      <c r="F68" s="490" t="s">
        <v>80</v>
      </c>
      <c r="G68" s="319" t="s">
        <v>122</v>
      </c>
      <c r="H68" s="152" t="s">
        <v>14</v>
      </c>
      <c r="I68" s="141">
        <v>10</v>
      </c>
      <c r="J68" s="142">
        <v>10</v>
      </c>
      <c r="K68" s="142">
        <v>0</v>
      </c>
      <c r="L68" s="24">
        <v>0</v>
      </c>
      <c r="M68" s="198"/>
      <c r="N68" s="190"/>
      <c r="O68" s="190">
        <v>0</v>
      </c>
      <c r="P68" s="199"/>
      <c r="Q68" s="198">
        <f t="shared" ref="Q68" si="45">SUM(R68,T68)</f>
        <v>0</v>
      </c>
      <c r="R68" s="190"/>
      <c r="S68" s="190"/>
      <c r="T68" s="199"/>
      <c r="U68" s="198">
        <f t="shared" si="44"/>
        <v>0</v>
      </c>
      <c r="V68" s="190"/>
      <c r="W68" s="190"/>
      <c r="X68" s="199"/>
    </row>
    <row r="69" spans="1:24" s="138" customFormat="1" ht="21.75" customHeight="1" thickBot="1" x14ac:dyDescent="0.25">
      <c r="A69" s="437"/>
      <c r="B69" s="438"/>
      <c r="C69" s="489"/>
      <c r="D69" s="495"/>
      <c r="E69" s="540"/>
      <c r="F69" s="491"/>
      <c r="G69" s="233" t="s">
        <v>123</v>
      </c>
      <c r="H69" s="155" t="s">
        <v>14</v>
      </c>
      <c r="I69" s="77"/>
      <c r="J69" s="150"/>
      <c r="K69" s="150"/>
      <c r="L69" s="78"/>
      <c r="M69" s="77"/>
      <c r="N69" s="150"/>
      <c r="O69" s="150"/>
      <c r="P69" s="78"/>
      <c r="Q69" s="77"/>
      <c r="R69" s="150"/>
      <c r="S69" s="150"/>
      <c r="T69" s="78"/>
      <c r="U69" s="77"/>
      <c r="V69" s="150"/>
      <c r="W69" s="150"/>
      <c r="X69" s="78"/>
    </row>
    <row r="70" spans="1:24" ht="23.25" customHeight="1" thickBot="1" x14ac:dyDescent="0.25">
      <c r="A70" s="431"/>
      <c r="B70" s="435"/>
      <c r="C70" s="433"/>
      <c r="D70" s="417"/>
      <c r="E70" s="161"/>
      <c r="F70" s="343" t="s">
        <v>11</v>
      </c>
      <c r="G70" s="344"/>
      <c r="H70" s="345"/>
      <c r="I70" s="30">
        <f>J70</f>
        <v>10</v>
      </c>
      <c r="J70" s="48">
        <f>SUM(J68:J69)</f>
        <v>10</v>
      </c>
      <c r="K70" s="48">
        <f t="shared" ref="K70:R70" si="46">SUM(K68)</f>
        <v>0</v>
      </c>
      <c r="L70" s="32">
        <f t="shared" si="46"/>
        <v>0</v>
      </c>
      <c r="M70" s="215">
        <f t="shared" si="46"/>
        <v>0</v>
      </c>
      <c r="N70" s="159">
        <f t="shared" si="46"/>
        <v>0</v>
      </c>
      <c r="O70" s="159">
        <f t="shared" si="46"/>
        <v>0</v>
      </c>
      <c r="P70" s="160">
        <f t="shared" si="46"/>
        <v>0</v>
      </c>
      <c r="Q70" s="159">
        <f t="shared" si="46"/>
        <v>0</v>
      </c>
      <c r="R70" s="159">
        <f t="shared" si="46"/>
        <v>0</v>
      </c>
      <c r="S70" s="159"/>
      <c r="T70" s="160"/>
      <c r="U70" s="159">
        <f t="shared" ref="U70:V70" si="47">SUM(U68)</f>
        <v>0</v>
      </c>
      <c r="V70" s="159">
        <f t="shared" si="47"/>
        <v>0</v>
      </c>
      <c r="W70" s="159"/>
      <c r="X70" s="160"/>
    </row>
    <row r="71" spans="1:24" ht="21.75" customHeight="1" x14ac:dyDescent="0.2">
      <c r="A71" s="440">
        <v>2</v>
      </c>
      <c r="B71" s="354">
        <v>1</v>
      </c>
      <c r="C71" s="358">
        <v>3</v>
      </c>
      <c r="D71" s="391" t="s">
        <v>117</v>
      </c>
      <c r="E71" s="362" t="s">
        <v>167</v>
      </c>
      <c r="F71" s="465" t="s">
        <v>20</v>
      </c>
      <c r="G71" s="364" t="s">
        <v>118</v>
      </c>
      <c r="H71" s="221" t="s">
        <v>17</v>
      </c>
      <c r="I71" s="285">
        <f>J71+L71</f>
        <v>5.8</v>
      </c>
      <c r="J71" s="266">
        <v>5.8</v>
      </c>
      <c r="K71" s="190">
        <v>3.9</v>
      </c>
      <c r="L71" s="223"/>
      <c r="M71" s="285">
        <f>P71+N71</f>
        <v>79.900000000000006</v>
      </c>
      <c r="N71" s="266">
        <v>37.4</v>
      </c>
      <c r="O71" s="190">
        <v>25.9</v>
      </c>
      <c r="P71" s="223">
        <v>42.5</v>
      </c>
      <c r="Q71" s="189">
        <v>12.2</v>
      </c>
      <c r="R71" s="266">
        <v>12.2</v>
      </c>
      <c r="S71" s="190">
        <v>10</v>
      </c>
      <c r="T71" s="146"/>
      <c r="U71" s="145"/>
      <c r="V71" s="16"/>
      <c r="W71" s="142"/>
      <c r="X71" s="146"/>
    </row>
    <row r="72" spans="1:24" ht="24" customHeight="1" x14ac:dyDescent="0.2">
      <c r="A72" s="441"/>
      <c r="B72" s="355"/>
      <c r="C72" s="358"/>
      <c r="D72" s="509"/>
      <c r="E72" s="363"/>
      <c r="F72" s="466"/>
      <c r="G72" s="365"/>
      <c r="H72" s="311" t="s">
        <v>14</v>
      </c>
      <c r="I72" s="200">
        <f>SUM(L72,J72)</f>
        <v>66</v>
      </c>
      <c r="J72" s="267">
        <v>20.100000000000001</v>
      </c>
      <c r="K72" s="268">
        <v>16.2</v>
      </c>
      <c r="L72" s="269">
        <v>45.9</v>
      </c>
      <c r="M72" s="200">
        <f>P72+N72</f>
        <v>13</v>
      </c>
      <c r="N72" s="267">
        <v>13</v>
      </c>
      <c r="O72" s="268">
        <v>10.8</v>
      </c>
      <c r="P72" s="269"/>
      <c r="Q72" s="270"/>
      <c r="R72" s="267"/>
      <c r="S72" s="268"/>
      <c r="T72" s="54"/>
      <c r="U72" s="38"/>
      <c r="V72" s="39"/>
      <c r="W72" s="19"/>
      <c r="X72" s="54"/>
    </row>
    <row r="73" spans="1:24" s="138" customFormat="1" ht="24" customHeight="1" thickBot="1" x14ac:dyDescent="0.25">
      <c r="A73" s="441"/>
      <c r="B73" s="355"/>
      <c r="C73" s="358"/>
      <c r="D73" s="509"/>
      <c r="E73" s="363"/>
      <c r="F73" s="467"/>
      <c r="G73" s="449"/>
      <c r="H73" s="312" t="s">
        <v>128</v>
      </c>
      <c r="I73" s="200">
        <f>SUM(L73,J73)</f>
        <v>4.9000000000000004</v>
      </c>
      <c r="J73" s="286">
        <v>1.1000000000000001</v>
      </c>
      <c r="K73" s="229">
        <v>1</v>
      </c>
      <c r="L73" s="287">
        <v>3.8</v>
      </c>
      <c r="M73" s="283">
        <f t="shared" ref="M73" si="48">SUM(N73:P73)</f>
        <v>1.3</v>
      </c>
      <c r="N73" s="288">
        <v>1.3</v>
      </c>
      <c r="O73" s="272"/>
      <c r="P73" s="273"/>
      <c r="Q73" s="271"/>
      <c r="R73" s="288"/>
      <c r="S73" s="272"/>
      <c r="T73" s="82"/>
      <c r="U73" s="81"/>
      <c r="V73" s="166"/>
      <c r="W73" s="79"/>
      <c r="X73" s="82"/>
    </row>
    <row r="74" spans="1:24" ht="30" customHeight="1" thickBot="1" x14ac:dyDescent="0.25">
      <c r="A74" s="442"/>
      <c r="B74" s="356"/>
      <c r="C74" s="358"/>
      <c r="D74" s="392"/>
      <c r="E74" s="487"/>
      <c r="F74" s="343" t="s">
        <v>11</v>
      </c>
      <c r="G74" s="344"/>
      <c r="H74" s="344"/>
      <c r="I74" s="30">
        <f t="shared" ref="I74" si="49">SUM(J74,L74)</f>
        <v>76.7</v>
      </c>
      <c r="J74" s="31">
        <f>SUM(J71:J73)</f>
        <v>27.000000000000004</v>
      </c>
      <c r="K74" s="31">
        <f>SUM(K72:K73,K71)</f>
        <v>21.099999999999998</v>
      </c>
      <c r="L74" s="32">
        <f>SUM(L71:L73)</f>
        <v>49.699999999999996</v>
      </c>
      <c r="M74" s="30">
        <f t="shared" ref="M74" si="50">SUM(N74,P74)</f>
        <v>94.199999999999989</v>
      </c>
      <c r="N74" s="31">
        <f>SUM(N71:N73)</f>
        <v>51.699999999999996</v>
      </c>
      <c r="O74" s="31">
        <f>SUM(O71:O73)</f>
        <v>36.700000000000003</v>
      </c>
      <c r="P74" s="32">
        <f>SUM(P71:P72)</f>
        <v>42.5</v>
      </c>
      <c r="Q74" s="30">
        <f t="shared" ref="Q74" si="51">SUM(R74,T74)</f>
        <v>12.2</v>
      </c>
      <c r="R74" s="31">
        <f>SUM(R71:R73)</f>
        <v>12.2</v>
      </c>
      <c r="S74" s="31">
        <f>SUM(S71:S72)</f>
        <v>10</v>
      </c>
      <c r="T74" s="32">
        <f>SUM(T71:T72)</f>
        <v>0</v>
      </c>
      <c r="U74" s="30"/>
      <c r="V74" s="31"/>
      <c r="W74" s="31"/>
      <c r="X74" s="32"/>
    </row>
    <row r="75" spans="1:24" ht="20.25" customHeight="1" thickBot="1" x14ac:dyDescent="0.25">
      <c r="A75" s="109">
        <v>2</v>
      </c>
      <c r="B75" s="110">
        <v>1</v>
      </c>
      <c r="C75" s="510" t="s">
        <v>9</v>
      </c>
      <c r="D75" s="511"/>
      <c r="E75" s="511"/>
      <c r="F75" s="511"/>
      <c r="G75" s="511"/>
      <c r="H75" s="512"/>
      <c r="I75" s="52">
        <f t="shared" ref="I75" si="52">J75+L75</f>
        <v>86.699999999999989</v>
      </c>
      <c r="J75" s="53">
        <f>SUM(J70,J74,J67)</f>
        <v>37</v>
      </c>
      <c r="K75" s="53">
        <f>SUM(K70,K74,K67)</f>
        <v>21.099999999999998</v>
      </c>
      <c r="L75" s="53">
        <f>SUM(L70,L74,L67)</f>
        <v>49.699999999999996</v>
      </c>
      <c r="M75" s="52">
        <f t="shared" ref="M75" si="53">N75+P75</f>
        <v>94.199999999999989</v>
      </c>
      <c r="N75" s="53">
        <f>SUM(N70,N74,N67)</f>
        <v>51.699999999999996</v>
      </c>
      <c r="O75" s="53">
        <f>SUM(O70,O74,O67)</f>
        <v>36.700000000000003</v>
      </c>
      <c r="P75" s="53">
        <f>SUM(P70,P74,P67)</f>
        <v>42.5</v>
      </c>
      <c r="Q75" s="52">
        <f t="shared" ref="Q75" si="54">R75+T75</f>
        <v>32.200000000000003</v>
      </c>
      <c r="R75" s="53">
        <f>SUM(R70,R74,R67)</f>
        <v>32.200000000000003</v>
      </c>
      <c r="S75" s="53">
        <f>SUM(S70,S74,S67)</f>
        <v>10</v>
      </c>
      <c r="T75" s="165">
        <f>SUM(T70,T74,T67)</f>
        <v>0</v>
      </c>
      <c r="U75" s="52">
        <f t="shared" ref="U75" si="55">V75+X75</f>
        <v>0</v>
      </c>
      <c r="V75" s="53">
        <f>SUM(V70,V74,V67)</f>
        <v>0</v>
      </c>
      <c r="W75" s="53">
        <f>SUM(W70,W74,W67)</f>
        <v>0</v>
      </c>
      <c r="X75" s="165">
        <f>SUM(X70,X74,X67)</f>
        <v>0</v>
      </c>
    </row>
    <row r="76" spans="1:24" ht="20.25" customHeight="1" thickBot="1" x14ac:dyDescent="0.25">
      <c r="A76" s="179">
        <v>2</v>
      </c>
      <c r="B76" s="111">
        <v>2</v>
      </c>
      <c r="C76" s="479" t="s">
        <v>15</v>
      </c>
      <c r="D76" s="480"/>
      <c r="E76" s="480"/>
      <c r="F76" s="480"/>
      <c r="G76" s="480"/>
      <c r="H76" s="480"/>
      <c r="I76" s="480"/>
      <c r="J76" s="480"/>
      <c r="K76" s="480"/>
      <c r="L76" s="480"/>
      <c r="M76" s="480"/>
      <c r="N76" s="480"/>
      <c r="O76" s="480"/>
      <c r="P76" s="480"/>
      <c r="Q76" s="480"/>
      <c r="R76" s="480"/>
      <c r="S76" s="480"/>
      <c r="T76" s="480"/>
      <c r="U76" s="480"/>
      <c r="V76" s="480"/>
      <c r="W76" s="480"/>
      <c r="X76" s="502"/>
    </row>
    <row r="77" spans="1:24" ht="16.5" customHeight="1" x14ac:dyDescent="0.2">
      <c r="A77" s="407">
        <v>2</v>
      </c>
      <c r="B77" s="475">
        <v>2</v>
      </c>
      <c r="C77" s="443">
        <v>1</v>
      </c>
      <c r="D77" s="417" t="s">
        <v>30</v>
      </c>
      <c r="E77" s="492" t="s">
        <v>32</v>
      </c>
      <c r="F77" s="443" t="s">
        <v>83</v>
      </c>
      <c r="G77" s="443" t="s">
        <v>41</v>
      </c>
      <c r="H77" s="132" t="s">
        <v>18</v>
      </c>
      <c r="I77" s="50">
        <f>SUM(J77,L77)</f>
        <v>256</v>
      </c>
      <c r="J77" s="264">
        <v>229</v>
      </c>
      <c r="K77" s="264">
        <v>0</v>
      </c>
      <c r="L77" s="265">
        <v>27</v>
      </c>
      <c r="M77" s="298">
        <f>N77+P77</f>
        <v>247</v>
      </c>
      <c r="N77" s="264">
        <v>247</v>
      </c>
      <c r="O77" s="134">
        <v>0</v>
      </c>
      <c r="P77" s="135"/>
      <c r="Q77" s="18">
        <v>247</v>
      </c>
      <c r="R77" s="133">
        <v>247</v>
      </c>
      <c r="S77" s="134"/>
      <c r="T77" s="135"/>
      <c r="U77" s="18">
        <v>247</v>
      </c>
      <c r="V77" s="133">
        <v>247</v>
      </c>
      <c r="W77" s="134"/>
      <c r="X77" s="135"/>
    </row>
    <row r="78" spans="1:24" ht="16.5" customHeight="1" thickBot="1" x14ac:dyDescent="0.25">
      <c r="A78" s="407"/>
      <c r="B78" s="475"/>
      <c r="C78" s="443"/>
      <c r="D78" s="417"/>
      <c r="E78" s="492"/>
      <c r="F78" s="443"/>
      <c r="G78" s="443"/>
      <c r="H78" s="132" t="s">
        <v>57</v>
      </c>
      <c r="I78" s="77">
        <f>SUM(J78,L78)</f>
        <v>26.2</v>
      </c>
      <c r="J78" s="243">
        <v>26.2</v>
      </c>
      <c r="K78" s="243"/>
      <c r="L78" s="244"/>
      <c r="M78" s="298">
        <f>N78+P78</f>
        <v>56.7</v>
      </c>
      <c r="N78" s="264">
        <v>56.7</v>
      </c>
      <c r="O78" s="134"/>
      <c r="P78" s="135"/>
      <c r="Q78" s="60"/>
      <c r="R78" s="133"/>
      <c r="S78" s="134"/>
      <c r="T78" s="135"/>
      <c r="U78" s="60"/>
      <c r="V78" s="133"/>
      <c r="W78" s="134"/>
      <c r="X78" s="135"/>
    </row>
    <row r="79" spans="1:24" ht="24.75" customHeight="1" thickBot="1" x14ac:dyDescent="0.25">
      <c r="A79" s="407"/>
      <c r="B79" s="475"/>
      <c r="C79" s="444"/>
      <c r="D79" s="402"/>
      <c r="E79" s="493"/>
      <c r="F79" s="410" t="s">
        <v>11</v>
      </c>
      <c r="G79" s="411"/>
      <c r="H79" s="412"/>
      <c r="I79" s="241">
        <f t="shared" ref="I79:I81" si="56">SUM(J79,L79)</f>
        <v>282.2</v>
      </c>
      <c r="J79" s="215">
        <f>SUM(J77:J78)</f>
        <v>255.2</v>
      </c>
      <c r="K79" s="159">
        <f>SUM(K77:K78)</f>
        <v>0</v>
      </c>
      <c r="L79" s="160">
        <f>SUM(L77:L78)</f>
        <v>27</v>
      </c>
      <c r="M79" s="30">
        <f t="shared" ref="M79:M81" si="57">SUM(N79,P79)</f>
        <v>303.7</v>
      </c>
      <c r="N79" s="48">
        <f>SUM(N77:N78)</f>
        <v>303.7</v>
      </c>
      <c r="O79" s="48">
        <f>SUM(O77:O78)</f>
        <v>0</v>
      </c>
      <c r="P79" s="32">
        <f>SUM(P77:P78)</f>
        <v>0</v>
      </c>
      <c r="Q79" s="30">
        <f t="shared" ref="Q79" si="58">SUM(R79,T79)</f>
        <v>247</v>
      </c>
      <c r="R79" s="48">
        <f>SUM(R77:R78)</f>
        <v>247</v>
      </c>
      <c r="S79" s="48"/>
      <c r="T79" s="32">
        <f>SUM(T77:T78)</f>
        <v>0</v>
      </c>
      <c r="U79" s="30">
        <f t="shared" ref="U79" si="59">SUM(V79,X79)</f>
        <v>247</v>
      </c>
      <c r="V79" s="48">
        <f>SUM(V77:V78)</f>
        <v>247</v>
      </c>
      <c r="W79" s="48"/>
      <c r="X79" s="32">
        <f>SUM(X77:X78)</f>
        <v>0</v>
      </c>
    </row>
    <row r="80" spans="1:24" ht="24.75" customHeight="1" thickBot="1" x14ac:dyDescent="0.25">
      <c r="A80" s="350">
        <v>2</v>
      </c>
      <c r="B80" s="357">
        <v>2</v>
      </c>
      <c r="C80" s="358">
        <v>2</v>
      </c>
      <c r="D80" s="393" t="s">
        <v>35</v>
      </c>
      <c r="E80" s="346" t="s">
        <v>170</v>
      </c>
      <c r="F80" s="185" t="s">
        <v>20</v>
      </c>
      <c r="G80" s="178" t="s">
        <v>43</v>
      </c>
      <c r="H80" s="220" t="s">
        <v>142</v>
      </c>
      <c r="I80" s="18">
        <f>SUM(J80,L80)</f>
        <v>1710.7</v>
      </c>
      <c r="J80" s="19">
        <v>1710.7</v>
      </c>
      <c r="K80" s="216"/>
      <c r="L80" s="217">
        <v>0</v>
      </c>
      <c r="M80" s="274">
        <f>SUM(N80,P80)</f>
        <v>1700</v>
      </c>
      <c r="N80" s="280">
        <v>1700</v>
      </c>
      <c r="O80" s="280">
        <v>0</v>
      </c>
      <c r="P80" s="307">
        <v>0</v>
      </c>
      <c r="Q80" s="274">
        <f>SUM(R80,T80)</f>
        <v>1700</v>
      </c>
      <c r="R80" s="280">
        <v>1700</v>
      </c>
      <c r="S80" s="280"/>
      <c r="T80" s="307">
        <v>0</v>
      </c>
      <c r="U80" s="274">
        <f>SUM(V80,X80)</f>
        <v>1700</v>
      </c>
      <c r="V80" s="280">
        <v>1700</v>
      </c>
      <c r="W80" s="280"/>
      <c r="X80" s="307">
        <v>0</v>
      </c>
    </row>
    <row r="81" spans="1:24" ht="24.75" customHeight="1" thickBot="1" x14ac:dyDescent="0.25">
      <c r="A81" s="350"/>
      <c r="B81" s="357"/>
      <c r="C81" s="358"/>
      <c r="D81" s="393"/>
      <c r="E81" s="346"/>
      <c r="F81" s="343" t="s">
        <v>11</v>
      </c>
      <c r="G81" s="344"/>
      <c r="H81" s="345"/>
      <c r="I81" s="30">
        <f t="shared" si="56"/>
        <v>1710.7</v>
      </c>
      <c r="J81" s="31">
        <f>SUM(J80:J80)</f>
        <v>1710.7</v>
      </c>
      <c r="K81" s="31">
        <f>SUM(K80:K80)</f>
        <v>0</v>
      </c>
      <c r="L81" s="32">
        <f>SUM(L80:L80)</f>
        <v>0</v>
      </c>
      <c r="M81" s="30">
        <f t="shared" si="57"/>
        <v>1700</v>
      </c>
      <c r="N81" s="31">
        <f>SUM(N80:N80)</f>
        <v>1700</v>
      </c>
      <c r="O81" s="31">
        <f>SUM(O80:O80)</f>
        <v>0</v>
      </c>
      <c r="P81" s="32">
        <f>SUM(P80:P80)</f>
        <v>0</v>
      </c>
      <c r="Q81" s="30">
        <f t="shared" ref="Q81" si="60">SUM(R81,T81)</f>
        <v>1700</v>
      </c>
      <c r="R81" s="31">
        <f>SUM(R80:R80)</f>
        <v>1700</v>
      </c>
      <c r="S81" s="31"/>
      <c r="T81" s="32">
        <f>SUM(T80:T80)</f>
        <v>0</v>
      </c>
      <c r="U81" s="30">
        <f t="shared" ref="U81" si="61">SUM(V81,X81)</f>
        <v>1700</v>
      </c>
      <c r="V81" s="31">
        <f>SUM(V80:V80)</f>
        <v>1700</v>
      </c>
      <c r="W81" s="31"/>
      <c r="X81" s="32">
        <f>SUM(X80:X80)</f>
        <v>0</v>
      </c>
    </row>
    <row r="82" spans="1:24" ht="17.25" customHeight="1" x14ac:dyDescent="0.2">
      <c r="A82" s="440">
        <v>2</v>
      </c>
      <c r="B82" s="354">
        <v>2</v>
      </c>
      <c r="C82" s="358">
        <v>3</v>
      </c>
      <c r="D82" s="359" t="s">
        <v>67</v>
      </c>
      <c r="E82" s="362" t="s">
        <v>32</v>
      </c>
      <c r="F82" s="466" t="s">
        <v>20</v>
      </c>
      <c r="G82" s="365" t="s">
        <v>68</v>
      </c>
      <c r="H82" s="95" t="s">
        <v>94</v>
      </c>
      <c r="I82" s="274">
        <f>SUM(J82,L82)</f>
        <v>82.3</v>
      </c>
      <c r="J82" s="266">
        <v>24.7</v>
      </c>
      <c r="K82" s="190"/>
      <c r="L82" s="223">
        <v>57.6</v>
      </c>
      <c r="M82" s="189"/>
      <c r="N82" s="266"/>
      <c r="O82" s="142"/>
      <c r="P82" s="146"/>
      <c r="Q82" s="145"/>
      <c r="R82" s="16"/>
      <c r="S82" s="142"/>
      <c r="T82" s="146"/>
      <c r="U82" s="145"/>
      <c r="V82" s="16"/>
      <c r="W82" s="142"/>
      <c r="X82" s="146"/>
    </row>
    <row r="83" spans="1:24" ht="15" customHeight="1" thickBot="1" x14ac:dyDescent="0.25">
      <c r="A83" s="441"/>
      <c r="B83" s="355"/>
      <c r="C83" s="358"/>
      <c r="D83" s="360"/>
      <c r="E83" s="363"/>
      <c r="F83" s="466"/>
      <c r="G83" s="365"/>
      <c r="H83" s="221" t="s">
        <v>142</v>
      </c>
      <c r="I83" s="296"/>
      <c r="J83" s="286"/>
      <c r="K83" s="229"/>
      <c r="L83" s="287"/>
      <c r="M83" s="270">
        <f>SUM(N83)</f>
        <v>0</v>
      </c>
      <c r="N83" s="267"/>
      <c r="O83" s="19"/>
      <c r="P83" s="54"/>
      <c r="Q83" s="38"/>
      <c r="R83" s="39"/>
      <c r="S83" s="19"/>
      <c r="T83" s="54"/>
      <c r="U83" s="38"/>
      <c r="V83" s="39"/>
      <c r="W83" s="19"/>
      <c r="X83" s="54"/>
    </row>
    <row r="84" spans="1:24" ht="30" customHeight="1" thickBot="1" x14ac:dyDescent="0.25">
      <c r="A84" s="442"/>
      <c r="B84" s="356"/>
      <c r="C84" s="358"/>
      <c r="D84" s="361"/>
      <c r="E84" s="487"/>
      <c r="F84" s="343" t="s">
        <v>11</v>
      </c>
      <c r="G84" s="344"/>
      <c r="H84" s="345"/>
      <c r="I84" s="30">
        <f>SUM(J84,L84)</f>
        <v>82.3</v>
      </c>
      <c r="J84" s="31">
        <f>SUM(J82:J83)</f>
        <v>24.7</v>
      </c>
      <c r="K84" s="31">
        <f>SUM(K83:K83)</f>
        <v>0</v>
      </c>
      <c r="L84" s="32">
        <f>SUM(L82:L83)</f>
        <v>57.6</v>
      </c>
      <c r="M84" s="139">
        <f>SUM(M82,M83)</f>
        <v>0</v>
      </c>
      <c r="N84" s="15">
        <f>SUM(N82,N83)</f>
        <v>0</v>
      </c>
      <c r="O84" s="15"/>
      <c r="P84" s="144"/>
      <c r="Q84" s="139"/>
      <c r="R84" s="15"/>
      <c r="S84" s="15"/>
      <c r="T84" s="144"/>
      <c r="U84" s="139"/>
      <c r="V84" s="15"/>
      <c r="W84" s="15"/>
      <c r="X84" s="144"/>
    </row>
    <row r="85" spans="1:24" ht="21.75" customHeight="1" thickBot="1" x14ac:dyDescent="0.25">
      <c r="A85" s="441">
        <v>2</v>
      </c>
      <c r="B85" s="355">
        <v>2</v>
      </c>
      <c r="C85" s="358">
        <v>4</v>
      </c>
      <c r="D85" s="359" t="s">
        <v>93</v>
      </c>
      <c r="E85" s="362" t="s">
        <v>32</v>
      </c>
      <c r="F85" s="238" t="s">
        <v>20</v>
      </c>
      <c r="G85" s="239" t="s">
        <v>71</v>
      </c>
      <c r="H85" s="282" t="s">
        <v>14</v>
      </c>
      <c r="I85" s="201">
        <f>SUM(J85)</f>
        <v>0</v>
      </c>
      <c r="J85" s="202"/>
      <c r="K85" s="202"/>
      <c r="L85" s="203"/>
      <c r="M85" s="283">
        <f t="shared" ref="M85" si="62">SUM(N85,P85)</f>
        <v>5</v>
      </c>
      <c r="N85" s="284">
        <v>5</v>
      </c>
      <c r="O85" s="234"/>
      <c r="P85" s="235"/>
      <c r="Q85" s="151"/>
      <c r="R85" s="150"/>
      <c r="S85" s="150"/>
      <c r="T85" s="78"/>
      <c r="U85" s="151"/>
      <c r="V85" s="150"/>
      <c r="W85" s="150"/>
      <c r="X85" s="78"/>
    </row>
    <row r="86" spans="1:24" ht="35.25" customHeight="1" thickBot="1" x14ac:dyDescent="0.25">
      <c r="A86" s="442"/>
      <c r="B86" s="356"/>
      <c r="C86" s="358"/>
      <c r="D86" s="361"/>
      <c r="E86" s="487"/>
      <c r="F86" s="343" t="s">
        <v>11</v>
      </c>
      <c r="G86" s="344"/>
      <c r="H86" s="345"/>
      <c r="I86" s="124">
        <f>SUM(J86)</f>
        <v>0</v>
      </c>
      <c r="J86" s="157">
        <f>SUM(J85:J85)</f>
        <v>0</v>
      </c>
      <c r="K86" s="125"/>
      <c r="L86" s="127"/>
      <c r="M86" s="139">
        <f>SUM(N86)</f>
        <v>5</v>
      </c>
      <c r="N86" s="15">
        <v>5</v>
      </c>
      <c r="O86" s="140"/>
      <c r="P86" s="144"/>
      <c r="Q86" s="124">
        <f t="shared" ref="Q86" si="63">SUM(R86,T86)</f>
        <v>0</v>
      </c>
      <c r="R86" s="125"/>
      <c r="S86" s="125"/>
      <c r="T86" s="127"/>
      <c r="U86" s="124">
        <f t="shared" ref="U86:U87" si="64">SUM(V86,X86)</f>
        <v>0</v>
      </c>
      <c r="V86" s="125"/>
      <c r="W86" s="125"/>
      <c r="X86" s="127"/>
    </row>
    <row r="87" spans="1:24" ht="14.25" customHeight="1" x14ac:dyDescent="0.2">
      <c r="A87" s="440">
        <v>2</v>
      </c>
      <c r="B87" s="497">
        <v>2</v>
      </c>
      <c r="C87" s="351">
        <v>5</v>
      </c>
      <c r="D87" s="359" t="s">
        <v>91</v>
      </c>
      <c r="E87" s="362" t="s">
        <v>32</v>
      </c>
      <c r="F87" s="364" t="s">
        <v>92</v>
      </c>
      <c r="G87" s="364" t="s">
        <v>95</v>
      </c>
      <c r="H87" s="152" t="s">
        <v>14</v>
      </c>
      <c r="I87" s="285">
        <f>J87+L87</f>
        <v>7.6000000000000005</v>
      </c>
      <c r="J87" s="190">
        <v>4.4000000000000004</v>
      </c>
      <c r="K87" s="190"/>
      <c r="L87" s="199">
        <v>3.2</v>
      </c>
      <c r="M87" s="285">
        <f>N87+P87</f>
        <v>69.599999999999994</v>
      </c>
      <c r="N87" s="268">
        <v>11.8</v>
      </c>
      <c r="O87" s="212">
        <v>7.8</v>
      </c>
      <c r="P87" s="269">
        <v>57.8</v>
      </c>
      <c r="Q87" s="148">
        <f t="shared" ref="Q87" si="65">SUM(R87,T87)</f>
        <v>0</v>
      </c>
      <c r="R87" s="142"/>
      <c r="S87" s="147">
        <v>0</v>
      </c>
      <c r="T87" s="146"/>
      <c r="U87" s="148">
        <f t="shared" si="64"/>
        <v>0</v>
      </c>
      <c r="V87" s="142"/>
      <c r="W87" s="147">
        <v>0</v>
      </c>
      <c r="X87" s="146"/>
    </row>
    <row r="88" spans="1:24" ht="14.25" customHeight="1" x14ac:dyDescent="0.2">
      <c r="A88" s="441"/>
      <c r="B88" s="497"/>
      <c r="C88" s="352"/>
      <c r="D88" s="360"/>
      <c r="E88" s="363"/>
      <c r="F88" s="365"/>
      <c r="G88" s="365"/>
      <c r="H88" s="121" t="s">
        <v>94</v>
      </c>
      <c r="I88" s="200">
        <f t="shared" ref="I88:I90" si="66">J88+L88</f>
        <v>146.1</v>
      </c>
      <c r="J88" s="299">
        <v>2.6</v>
      </c>
      <c r="K88" s="299">
        <v>2.6</v>
      </c>
      <c r="L88" s="300">
        <v>143.5</v>
      </c>
      <c r="M88" s="302">
        <f>N88+P88</f>
        <v>51.2</v>
      </c>
      <c r="N88" s="299">
        <v>1</v>
      </c>
      <c r="O88" s="208">
        <v>1</v>
      </c>
      <c r="P88" s="301">
        <v>50.2</v>
      </c>
      <c r="Q88" s="130"/>
      <c r="R88" s="128"/>
      <c r="S88" s="129"/>
      <c r="T88" s="131"/>
      <c r="U88" s="130"/>
      <c r="V88" s="128"/>
      <c r="W88" s="129"/>
      <c r="X88" s="131"/>
    </row>
    <row r="89" spans="1:24" ht="14.25" customHeight="1" x14ac:dyDescent="0.2">
      <c r="A89" s="441"/>
      <c r="B89" s="497"/>
      <c r="C89" s="352"/>
      <c r="D89" s="360"/>
      <c r="E89" s="363"/>
      <c r="F89" s="365"/>
      <c r="G89" s="365"/>
      <c r="H89" s="183" t="s">
        <v>17</v>
      </c>
      <c r="I89" s="302">
        <f t="shared" si="66"/>
        <v>745.5</v>
      </c>
      <c r="J89" s="299">
        <v>136.80000000000001</v>
      </c>
      <c r="K89" s="299">
        <v>4.0999999999999996</v>
      </c>
      <c r="L89" s="300">
        <v>608.70000000000005</v>
      </c>
      <c r="M89" s="200">
        <f>N89+P89</f>
        <v>488.3</v>
      </c>
      <c r="N89" s="272">
        <v>7.8</v>
      </c>
      <c r="O89" s="303">
        <v>4.3</v>
      </c>
      <c r="P89" s="273">
        <v>480.5</v>
      </c>
      <c r="Q89" s="85"/>
      <c r="R89" s="79"/>
      <c r="S89" s="80"/>
      <c r="T89" s="82"/>
      <c r="U89" s="85"/>
      <c r="V89" s="79"/>
      <c r="W89" s="80"/>
      <c r="X89" s="82"/>
    </row>
    <row r="90" spans="1:24" ht="15" customHeight="1" thickBot="1" x14ac:dyDescent="0.25">
      <c r="A90" s="441"/>
      <c r="B90" s="497"/>
      <c r="C90" s="352"/>
      <c r="D90" s="360"/>
      <c r="E90" s="363"/>
      <c r="F90" s="449"/>
      <c r="G90" s="449"/>
      <c r="H90" s="115" t="s">
        <v>142</v>
      </c>
      <c r="I90" s="201">
        <f t="shared" si="66"/>
        <v>15.299999999999999</v>
      </c>
      <c r="J90" s="202">
        <v>6.6</v>
      </c>
      <c r="K90" s="202">
        <v>0</v>
      </c>
      <c r="L90" s="203">
        <v>8.6999999999999993</v>
      </c>
      <c r="M90" s="304">
        <f t="shared" ref="M90" si="67">SUM(N90,P90)</f>
        <v>0</v>
      </c>
      <c r="N90" s="202"/>
      <c r="O90" s="305">
        <v>0</v>
      </c>
      <c r="P90" s="306"/>
      <c r="Q90" s="86">
        <f t="shared" ref="Q90:Q91" si="68">SUM(R90,T90)</f>
        <v>0</v>
      </c>
      <c r="R90" s="150"/>
      <c r="S90" s="151">
        <v>0</v>
      </c>
      <c r="T90" s="87"/>
      <c r="U90" s="86">
        <f t="shared" ref="U90:U91" si="69">SUM(V90,X90)</f>
        <v>0</v>
      </c>
      <c r="V90" s="150"/>
      <c r="W90" s="151">
        <v>0</v>
      </c>
      <c r="X90" s="87"/>
    </row>
    <row r="91" spans="1:24" ht="15.75" customHeight="1" thickBot="1" x14ac:dyDescent="0.25">
      <c r="A91" s="442"/>
      <c r="B91" s="498"/>
      <c r="C91" s="353"/>
      <c r="D91" s="361"/>
      <c r="E91" s="487"/>
      <c r="F91" s="343" t="s">
        <v>11</v>
      </c>
      <c r="G91" s="344"/>
      <c r="H91" s="345"/>
      <c r="I91" s="88">
        <f t="shared" ref="I91" si="70">SUM(J91,L91)</f>
        <v>914.50000000000011</v>
      </c>
      <c r="J91" s="126">
        <f>SUM(J87:J90)</f>
        <v>150.4</v>
      </c>
      <c r="K91" s="126">
        <f>SUM(K87:K90)</f>
        <v>6.6999999999999993</v>
      </c>
      <c r="L91" s="89">
        <f>SUM(L87:L90)</f>
        <v>764.10000000000014</v>
      </c>
      <c r="M91" s="139">
        <f t="shared" ref="M91" si="71">SUM(N91,P91)</f>
        <v>609.1</v>
      </c>
      <c r="N91" s="140">
        <f>SUM(N87:N90)</f>
        <v>20.6</v>
      </c>
      <c r="O91" s="140">
        <f>SUM(O87:O90)</f>
        <v>13.100000000000001</v>
      </c>
      <c r="P91" s="144">
        <f>SUM(P87:P90)</f>
        <v>588.5</v>
      </c>
      <c r="Q91" s="139">
        <f t="shared" si="68"/>
        <v>0</v>
      </c>
      <c r="R91" s="140">
        <f>SUM(R87:R90)</f>
        <v>0</v>
      </c>
      <c r="S91" s="140">
        <f>SUM(S87:S90)</f>
        <v>0</v>
      </c>
      <c r="T91" s="144">
        <f>SUM(T87:T90)</f>
        <v>0</v>
      </c>
      <c r="U91" s="139">
        <f t="shared" si="69"/>
        <v>0</v>
      </c>
      <c r="V91" s="140">
        <f>SUM(V87:V90)</f>
        <v>0</v>
      </c>
      <c r="W91" s="140">
        <f>SUM(W87:W90)</f>
        <v>0</v>
      </c>
      <c r="X91" s="144">
        <f>SUM(X87:X90)</f>
        <v>0</v>
      </c>
    </row>
    <row r="92" spans="1:24" s="138" customFormat="1" ht="17.25" customHeight="1" x14ac:dyDescent="0.2">
      <c r="A92" s="440">
        <v>2</v>
      </c>
      <c r="B92" s="354">
        <v>2</v>
      </c>
      <c r="C92" s="358">
        <v>6</v>
      </c>
      <c r="D92" s="359" t="s">
        <v>127</v>
      </c>
      <c r="E92" s="362" t="s">
        <v>32</v>
      </c>
      <c r="F92" s="466" t="s">
        <v>20</v>
      </c>
      <c r="G92" s="365" t="s">
        <v>126</v>
      </c>
      <c r="H92" s="95" t="s">
        <v>94</v>
      </c>
      <c r="I92" s="253"/>
      <c r="J92" s="266"/>
      <c r="K92" s="190"/>
      <c r="L92" s="223"/>
      <c r="M92" s="189">
        <f>SUM(P92)</f>
        <v>4</v>
      </c>
      <c r="N92" s="266"/>
      <c r="O92" s="190"/>
      <c r="P92" s="223">
        <v>4</v>
      </c>
      <c r="Q92" s="145"/>
      <c r="R92" s="16"/>
      <c r="S92" s="142"/>
      <c r="T92" s="146"/>
      <c r="U92" s="145"/>
      <c r="V92" s="16"/>
      <c r="W92" s="142"/>
      <c r="X92" s="146"/>
    </row>
    <row r="93" spans="1:24" s="138" customFormat="1" ht="15" customHeight="1" thickBot="1" x14ac:dyDescent="0.25">
      <c r="A93" s="441"/>
      <c r="B93" s="355"/>
      <c r="C93" s="358"/>
      <c r="D93" s="360"/>
      <c r="E93" s="363"/>
      <c r="F93" s="466"/>
      <c r="G93" s="365"/>
      <c r="H93" s="221" t="s">
        <v>142</v>
      </c>
      <c r="I93" s="253">
        <f>J93+L93</f>
        <v>4</v>
      </c>
      <c r="J93" s="267"/>
      <c r="K93" s="268"/>
      <c r="L93" s="269">
        <v>4</v>
      </c>
      <c r="M93" s="270"/>
      <c r="N93" s="267"/>
      <c r="O93" s="268"/>
      <c r="P93" s="269"/>
      <c r="Q93" s="38"/>
      <c r="R93" s="39"/>
      <c r="S93" s="19"/>
      <c r="T93" s="54"/>
      <c r="U93" s="38"/>
      <c r="V93" s="39"/>
      <c r="W93" s="19"/>
      <c r="X93" s="54"/>
    </row>
    <row r="94" spans="1:24" s="138" customFormat="1" ht="30" customHeight="1" thickBot="1" x14ac:dyDescent="0.25">
      <c r="A94" s="442"/>
      <c r="B94" s="356"/>
      <c r="C94" s="358"/>
      <c r="D94" s="361"/>
      <c r="E94" s="487"/>
      <c r="F94" s="343" t="s">
        <v>11</v>
      </c>
      <c r="G94" s="344"/>
      <c r="H94" s="345"/>
      <c r="I94" s="156">
        <f>SUM(J94,L94)</f>
        <v>4</v>
      </c>
      <c r="J94" s="157">
        <f>SUM(J92:J93)</f>
        <v>0</v>
      </c>
      <c r="K94" s="157">
        <f>SUM(K93:K93)</f>
        <v>0</v>
      </c>
      <c r="L94" s="171">
        <f>SUM(L92:L93)</f>
        <v>4</v>
      </c>
      <c r="M94" s="153">
        <f>SUM(M92:M93)</f>
        <v>4</v>
      </c>
      <c r="N94" s="36"/>
      <c r="O94" s="36"/>
      <c r="P94" s="37">
        <f>SUM(P92:P93)</f>
        <v>4</v>
      </c>
      <c r="Q94" s="139"/>
      <c r="R94" s="15"/>
      <c r="S94" s="15"/>
      <c r="T94" s="144"/>
      <c r="U94" s="139"/>
      <c r="V94" s="15"/>
      <c r="W94" s="15"/>
      <c r="X94" s="144"/>
    </row>
    <row r="95" spans="1:24" s="138" customFormat="1" ht="24.75" customHeight="1" x14ac:dyDescent="0.2">
      <c r="A95" s="440">
        <v>2</v>
      </c>
      <c r="B95" s="354">
        <v>2</v>
      </c>
      <c r="C95" s="358">
        <v>7</v>
      </c>
      <c r="D95" s="359" t="s">
        <v>130</v>
      </c>
      <c r="E95" s="362" t="s">
        <v>32</v>
      </c>
      <c r="F95" s="443" t="s">
        <v>20</v>
      </c>
      <c r="G95" s="451" t="s">
        <v>116</v>
      </c>
      <c r="H95" s="170" t="s">
        <v>94</v>
      </c>
      <c r="I95" s="278">
        <v>21.3</v>
      </c>
      <c r="J95" s="190">
        <v>21.3</v>
      </c>
      <c r="K95" s="190"/>
      <c r="L95" s="199"/>
      <c r="M95" s="198"/>
      <c r="N95" s="190"/>
      <c r="O95" s="190"/>
      <c r="P95" s="199"/>
      <c r="Q95" s="141">
        <v>38</v>
      </c>
      <c r="R95" s="142">
        <v>38</v>
      </c>
      <c r="S95" s="142"/>
      <c r="T95" s="24"/>
      <c r="U95" s="141">
        <v>38</v>
      </c>
      <c r="V95" s="142">
        <v>38</v>
      </c>
      <c r="W95" s="142"/>
      <c r="X95" s="24"/>
    </row>
    <row r="96" spans="1:24" s="138" customFormat="1" ht="24.75" customHeight="1" thickBot="1" x14ac:dyDescent="0.25">
      <c r="A96" s="441"/>
      <c r="B96" s="355"/>
      <c r="C96" s="352"/>
      <c r="D96" s="360"/>
      <c r="E96" s="363"/>
      <c r="F96" s="507"/>
      <c r="G96" s="452"/>
      <c r="H96" s="96" t="s">
        <v>14</v>
      </c>
      <c r="I96" s="295">
        <v>9.6999999999999993</v>
      </c>
      <c r="J96" s="202">
        <v>9.6999999999999993</v>
      </c>
      <c r="K96" s="202"/>
      <c r="L96" s="203"/>
      <c r="M96" s="201">
        <v>38</v>
      </c>
      <c r="N96" s="202">
        <v>38</v>
      </c>
      <c r="O96" s="202"/>
      <c r="P96" s="203"/>
      <c r="Q96" s="77"/>
      <c r="R96" s="150"/>
      <c r="S96" s="150"/>
      <c r="T96" s="78"/>
      <c r="U96" s="77"/>
      <c r="V96" s="150"/>
      <c r="W96" s="150"/>
      <c r="X96" s="78"/>
    </row>
    <row r="97" spans="1:38" s="138" customFormat="1" ht="25.5" customHeight="1" thickBot="1" x14ac:dyDescent="0.25">
      <c r="A97" s="442"/>
      <c r="B97" s="356"/>
      <c r="C97" s="506"/>
      <c r="D97" s="508"/>
      <c r="E97" s="527"/>
      <c r="F97" s="343" t="s">
        <v>11</v>
      </c>
      <c r="G97" s="344"/>
      <c r="H97" s="345"/>
      <c r="I97" s="158">
        <f>SUM(J97,L97)</f>
        <v>31</v>
      </c>
      <c r="J97" s="172">
        <f>SUM(J95:J96)</f>
        <v>31</v>
      </c>
      <c r="K97" s="172"/>
      <c r="L97" s="160">
        <f>SUM(L95:L95)</f>
        <v>0</v>
      </c>
      <c r="M97" s="88">
        <f>SUM(M95:M96)</f>
        <v>38</v>
      </c>
      <c r="N97" s="173">
        <f>N96+N95</f>
        <v>38</v>
      </c>
      <c r="O97" s="173"/>
      <c r="P97" s="89">
        <f>SUM(P95:P96)</f>
        <v>0</v>
      </c>
      <c r="Q97" s="139">
        <f>Q95</f>
        <v>38</v>
      </c>
      <c r="R97" s="15">
        <f>R95+R96</f>
        <v>38</v>
      </c>
      <c r="S97" s="15"/>
      <c r="T97" s="144">
        <f>T95</f>
        <v>0</v>
      </c>
      <c r="U97" s="139">
        <f>U95</f>
        <v>38</v>
      </c>
      <c r="V97" s="15">
        <f>V95+V96</f>
        <v>38</v>
      </c>
      <c r="W97" s="15"/>
      <c r="X97" s="144">
        <f>X95</f>
        <v>0</v>
      </c>
    </row>
    <row r="98" spans="1:38" s="138" customFormat="1" ht="20.25" customHeight="1" thickBot="1" x14ac:dyDescent="0.25">
      <c r="A98" s="109">
        <v>2</v>
      </c>
      <c r="B98" s="110">
        <v>2</v>
      </c>
      <c r="C98" s="499" t="s">
        <v>9</v>
      </c>
      <c r="D98" s="500"/>
      <c r="E98" s="500"/>
      <c r="F98" s="500"/>
      <c r="G98" s="500"/>
      <c r="H98" s="501"/>
      <c r="I98" s="52">
        <f>J98+L98</f>
        <v>3024.7000000000003</v>
      </c>
      <c r="J98" s="53">
        <f>SUM(J79+J81+J84+J86+J91+J97+J94)</f>
        <v>2172</v>
      </c>
      <c r="K98" s="53">
        <f>SUM(K79+K81+K84+K86+K91)</f>
        <v>6.6999999999999993</v>
      </c>
      <c r="L98" s="53">
        <f>SUM(L79+L81+L84+L86+L91+L94+L97)</f>
        <v>852.70000000000016</v>
      </c>
      <c r="M98" s="52">
        <f>N98+P98</f>
        <v>2659.8</v>
      </c>
      <c r="N98" s="53">
        <f>SUM(N79+N81+N84+N86+N91+N97+N94)</f>
        <v>2067.3000000000002</v>
      </c>
      <c r="O98" s="53">
        <f>SUM(O79+O81+O84+O86+O91+O97+O94)</f>
        <v>13.100000000000001</v>
      </c>
      <c r="P98" s="53">
        <f>SUM(P79+P81+P84+P86+P91+P97+P94)</f>
        <v>592.5</v>
      </c>
      <c r="Q98" s="52">
        <f>R98+T98</f>
        <v>1985</v>
      </c>
      <c r="R98" s="53">
        <f>SUM(R79+R81+R84+R86+R91+R97+R94)</f>
        <v>1985</v>
      </c>
      <c r="S98" s="53">
        <f>SUM(S79+S81+S84+S86+S91+S97+S94)</f>
        <v>0</v>
      </c>
      <c r="T98" s="53">
        <f>SUM(T79+T81+T84+T86+T91+T97+T94)</f>
        <v>0</v>
      </c>
      <c r="U98" s="52">
        <f>V98+X98</f>
        <v>1985</v>
      </c>
      <c r="V98" s="53">
        <f>SUM(V79+V81+V84+V86+V91+V97+V94)</f>
        <v>1985</v>
      </c>
      <c r="W98" s="53">
        <f>SUM(W79+W81+W84+W86+W91+W97+W94)</f>
        <v>0</v>
      </c>
      <c r="X98" s="342">
        <f>SUM(X79+X81+X84+X86+X91+X97+X94)</f>
        <v>0</v>
      </c>
      <c r="Y98" s="341"/>
    </row>
    <row r="99" spans="1:38" s="138" customFormat="1" ht="20.25" customHeight="1" thickBot="1" x14ac:dyDescent="0.25">
      <c r="A99" s="179">
        <v>2</v>
      </c>
      <c r="B99" s="111">
        <v>3</v>
      </c>
      <c r="C99" s="479" t="s">
        <v>125</v>
      </c>
      <c r="D99" s="480"/>
      <c r="E99" s="480"/>
      <c r="F99" s="480"/>
      <c r="G99" s="480"/>
      <c r="H99" s="480"/>
      <c r="I99" s="480"/>
      <c r="J99" s="480"/>
      <c r="K99" s="480"/>
      <c r="L99" s="480"/>
      <c r="M99" s="480"/>
      <c r="N99" s="480"/>
      <c r="O99" s="480"/>
      <c r="P99" s="480"/>
      <c r="Q99" s="480"/>
      <c r="R99" s="480"/>
      <c r="S99" s="480"/>
      <c r="T99" s="480"/>
      <c r="U99" s="480"/>
      <c r="V99" s="480"/>
      <c r="W99" s="480"/>
      <c r="X99" s="502"/>
    </row>
    <row r="100" spans="1:38" s="138" customFormat="1" ht="32.25" customHeight="1" thickBot="1" x14ac:dyDescent="0.25">
      <c r="A100" s="440">
        <v>2</v>
      </c>
      <c r="B100" s="497">
        <v>3</v>
      </c>
      <c r="C100" s="351">
        <v>1</v>
      </c>
      <c r="D100" s="359" t="s">
        <v>88</v>
      </c>
      <c r="E100" s="362" t="s">
        <v>87</v>
      </c>
      <c r="F100" s="113" t="s">
        <v>80</v>
      </c>
      <c r="G100" s="185" t="s">
        <v>107</v>
      </c>
      <c r="H100" s="182" t="s">
        <v>14</v>
      </c>
      <c r="I100" s="41">
        <f>SUM(L100)</f>
        <v>0</v>
      </c>
      <c r="J100" s="55"/>
      <c r="K100" s="56">
        <v>0</v>
      </c>
      <c r="L100" s="57"/>
      <c r="M100" s="41">
        <f t="shared" ref="M100:M101" si="72">SUM(N100,P100)</f>
        <v>10</v>
      </c>
      <c r="N100" s="55"/>
      <c r="O100" s="56">
        <v>0</v>
      </c>
      <c r="P100" s="57">
        <v>10</v>
      </c>
      <c r="Q100" s="41">
        <f t="shared" ref="Q100:Q101" si="73">SUM(R100,T100)</f>
        <v>0</v>
      </c>
      <c r="R100" s="55"/>
      <c r="S100" s="56">
        <v>0</v>
      </c>
      <c r="T100" s="57"/>
      <c r="U100" s="41">
        <f t="shared" ref="U100:U103" si="74">SUM(V100,X100)</f>
        <v>0</v>
      </c>
      <c r="V100" s="55"/>
      <c r="W100" s="56">
        <v>0</v>
      </c>
      <c r="X100" s="57"/>
    </row>
    <row r="101" spans="1:38" s="138" customFormat="1" ht="33.75" customHeight="1" thickBot="1" x14ac:dyDescent="0.25">
      <c r="A101" s="442"/>
      <c r="B101" s="498"/>
      <c r="C101" s="353"/>
      <c r="D101" s="361"/>
      <c r="E101" s="487"/>
      <c r="F101" s="343" t="s">
        <v>11</v>
      </c>
      <c r="G101" s="344"/>
      <c r="H101" s="345"/>
      <c r="I101" s="139">
        <f t="shared" ref="I101" si="75">SUM(J101,L101)</f>
        <v>0</v>
      </c>
      <c r="J101" s="140">
        <f>SUM(J100)</f>
        <v>0</v>
      </c>
      <c r="K101" s="140">
        <f>SUM(K100)</f>
        <v>0</v>
      </c>
      <c r="L101" s="144">
        <f>SUM(L100)</f>
        <v>0</v>
      </c>
      <c r="M101" s="139">
        <f t="shared" si="72"/>
        <v>10</v>
      </c>
      <c r="N101" s="140">
        <f>SUM(N100)</f>
        <v>0</v>
      </c>
      <c r="O101" s="140">
        <f>SUM(O100)</f>
        <v>0</v>
      </c>
      <c r="P101" s="144">
        <f>SUM(P100)</f>
        <v>10</v>
      </c>
      <c r="Q101" s="139">
        <f t="shared" si="73"/>
        <v>0</v>
      </c>
      <c r="R101" s="140">
        <f>SUM(R100)</f>
        <v>0</v>
      </c>
      <c r="S101" s="140">
        <f>SUM(S100)</f>
        <v>0</v>
      </c>
      <c r="T101" s="144">
        <f>SUM(T100)</f>
        <v>0</v>
      </c>
      <c r="U101" s="139">
        <f t="shared" si="74"/>
        <v>0</v>
      </c>
      <c r="V101" s="140">
        <f>SUM(V100)</f>
        <v>0</v>
      </c>
      <c r="W101" s="140">
        <f>SUM(W100)</f>
        <v>0</v>
      </c>
      <c r="X101" s="144">
        <f>SUM(X100)</f>
        <v>0</v>
      </c>
    </row>
    <row r="102" spans="1:38" s="138" customFormat="1" ht="26.25" customHeight="1" thickBot="1" x14ac:dyDescent="0.25">
      <c r="A102" s="440">
        <v>2</v>
      </c>
      <c r="B102" s="497">
        <v>3</v>
      </c>
      <c r="C102" s="351">
        <v>2</v>
      </c>
      <c r="D102" s="359" t="s">
        <v>119</v>
      </c>
      <c r="E102" s="362" t="s">
        <v>87</v>
      </c>
      <c r="F102" s="178" t="s">
        <v>92</v>
      </c>
      <c r="G102" s="178" t="s">
        <v>120</v>
      </c>
      <c r="H102" s="152" t="s">
        <v>14</v>
      </c>
      <c r="I102" s="41">
        <f>SUM(L102)</f>
        <v>0</v>
      </c>
      <c r="J102" s="142"/>
      <c r="K102" s="147">
        <v>0</v>
      </c>
      <c r="L102" s="146"/>
      <c r="M102" s="145">
        <f t="shared" ref="M102:M103" si="76">SUM(N102,P102)</f>
        <v>9</v>
      </c>
      <c r="N102" s="142"/>
      <c r="O102" s="147">
        <v>0</v>
      </c>
      <c r="P102" s="146">
        <v>9</v>
      </c>
      <c r="Q102" s="145">
        <f t="shared" ref="Q102:Q103" si="77">SUM(R102,T102)</f>
        <v>0</v>
      </c>
      <c r="R102" s="142"/>
      <c r="S102" s="147">
        <v>0</v>
      </c>
      <c r="T102" s="146"/>
      <c r="U102" s="145">
        <f t="shared" si="74"/>
        <v>0</v>
      </c>
      <c r="V102" s="142"/>
      <c r="W102" s="147">
        <v>0</v>
      </c>
      <c r="X102" s="146"/>
      <c r="Y102" s="257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</row>
    <row r="103" spans="1:38" s="138" customFormat="1" ht="32.25" customHeight="1" thickBot="1" x14ac:dyDescent="0.25">
      <c r="A103" s="442"/>
      <c r="B103" s="498"/>
      <c r="C103" s="353"/>
      <c r="D103" s="361"/>
      <c r="E103" s="487"/>
      <c r="F103" s="343" t="s">
        <v>11</v>
      </c>
      <c r="G103" s="344"/>
      <c r="H103" s="345"/>
      <c r="I103" s="139">
        <f t="shared" ref="I103" si="78">SUM(J103,L103)</f>
        <v>0</v>
      </c>
      <c r="J103" s="140">
        <f>SUM(J102:J102)</f>
        <v>0</v>
      </c>
      <c r="K103" s="140">
        <f>SUM(K102:K102)</f>
        <v>0</v>
      </c>
      <c r="L103" s="144">
        <f>SUM(L102:L102)</f>
        <v>0</v>
      </c>
      <c r="M103" s="139">
        <f t="shared" si="76"/>
        <v>9</v>
      </c>
      <c r="N103" s="140">
        <f>SUM(N102:N102)</f>
        <v>0</v>
      </c>
      <c r="O103" s="140">
        <f>SUM(O102:O102)</f>
        <v>0</v>
      </c>
      <c r="P103" s="144">
        <f>SUM(P102:P102)</f>
        <v>9</v>
      </c>
      <c r="Q103" s="139">
        <f t="shared" si="77"/>
        <v>0</v>
      </c>
      <c r="R103" s="140">
        <f>SUM(R102:R102)</f>
        <v>0</v>
      </c>
      <c r="S103" s="140">
        <f>SUM(S102:S102)</f>
        <v>0</v>
      </c>
      <c r="T103" s="144">
        <f>SUM(T102:T102)</f>
        <v>0</v>
      </c>
      <c r="U103" s="139">
        <f t="shared" si="74"/>
        <v>0</v>
      </c>
      <c r="V103" s="140">
        <f>SUM(V102:V102)</f>
        <v>0</v>
      </c>
      <c r="W103" s="140">
        <f>SUM(W102:W102)</f>
        <v>0</v>
      </c>
      <c r="X103" s="144">
        <f>SUM(X102:X102)</f>
        <v>0</v>
      </c>
      <c r="Y103" s="257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</row>
    <row r="104" spans="1:38" ht="19.5" customHeight="1" thickBot="1" x14ac:dyDescent="0.25">
      <c r="A104" s="104">
        <v>2</v>
      </c>
      <c r="B104" s="116">
        <v>3</v>
      </c>
      <c r="C104" s="426" t="s">
        <v>9</v>
      </c>
      <c r="D104" s="427"/>
      <c r="E104" s="427"/>
      <c r="F104" s="427"/>
      <c r="G104" s="427"/>
      <c r="H104" s="496"/>
      <c r="I104" s="73">
        <f>J104+L104</f>
        <v>0</v>
      </c>
      <c r="J104" s="149">
        <f>J101+J103</f>
        <v>0</v>
      </c>
      <c r="K104" s="149">
        <f>K101+K103</f>
        <v>0</v>
      </c>
      <c r="L104" s="149">
        <f>L101+L103</f>
        <v>0</v>
      </c>
      <c r="M104" s="73">
        <f>N104+P104</f>
        <v>19</v>
      </c>
      <c r="N104" s="149"/>
      <c r="O104" s="149"/>
      <c r="P104" s="149">
        <f>SUM(P101+P103)</f>
        <v>19</v>
      </c>
      <c r="Q104" s="73"/>
      <c r="R104" s="149"/>
      <c r="S104" s="149"/>
      <c r="T104" s="195"/>
      <c r="U104" s="73"/>
      <c r="V104" s="149"/>
      <c r="W104" s="149"/>
      <c r="X104" s="195"/>
      <c r="Y104" s="257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</row>
    <row r="105" spans="1:38" ht="18" customHeight="1" thickBot="1" x14ac:dyDescent="0.25">
      <c r="A105" s="109">
        <v>2</v>
      </c>
      <c r="B105" s="117">
        <v>4</v>
      </c>
      <c r="C105" s="503" t="s">
        <v>24</v>
      </c>
      <c r="D105" s="504"/>
      <c r="E105" s="504"/>
      <c r="F105" s="504"/>
      <c r="G105" s="504"/>
      <c r="H105" s="504"/>
      <c r="I105" s="504"/>
      <c r="J105" s="504"/>
      <c r="K105" s="504"/>
      <c r="L105" s="504"/>
      <c r="M105" s="504"/>
      <c r="N105" s="504"/>
      <c r="O105" s="504"/>
      <c r="P105" s="504"/>
      <c r="Q105" s="504"/>
      <c r="R105" s="504"/>
      <c r="S105" s="504"/>
      <c r="T105" s="504"/>
      <c r="U105" s="504"/>
      <c r="V105" s="504"/>
      <c r="W105" s="504"/>
      <c r="X105" s="505"/>
      <c r="Y105" s="257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</row>
    <row r="106" spans="1:38" ht="24" customHeight="1" thickBot="1" x14ac:dyDescent="0.25">
      <c r="A106" s="407">
        <v>2</v>
      </c>
      <c r="B106" s="403">
        <v>4</v>
      </c>
      <c r="C106" s="408">
        <v>1</v>
      </c>
      <c r="D106" s="453" t="s">
        <v>25</v>
      </c>
      <c r="E106" s="413">
        <v>19</v>
      </c>
      <c r="F106" s="237" t="s">
        <v>20</v>
      </c>
      <c r="G106" s="237" t="s">
        <v>44</v>
      </c>
      <c r="H106" s="118" t="s">
        <v>14</v>
      </c>
      <c r="I106" s="293">
        <f>SUM(J106,L106)</f>
        <v>30.3</v>
      </c>
      <c r="J106" s="294">
        <v>30.3</v>
      </c>
      <c r="K106" s="280">
        <v>22.5</v>
      </c>
      <c r="L106" s="76">
        <v>0</v>
      </c>
      <c r="M106" s="293">
        <f>SUM(N106,P106)</f>
        <v>33.799999999999997</v>
      </c>
      <c r="N106" s="294">
        <v>33.799999999999997</v>
      </c>
      <c r="O106" s="280">
        <v>25.2</v>
      </c>
      <c r="P106" s="76">
        <v>0</v>
      </c>
      <c r="Q106" s="278">
        <v>37.1</v>
      </c>
      <c r="R106" s="279">
        <v>37.1</v>
      </c>
      <c r="S106" s="280">
        <v>25.2</v>
      </c>
      <c r="T106" s="76">
        <v>0</v>
      </c>
      <c r="U106" s="278">
        <v>37.1</v>
      </c>
      <c r="V106" s="279">
        <v>37.1</v>
      </c>
      <c r="W106" s="280">
        <v>25.2</v>
      </c>
      <c r="X106" s="76">
        <v>0</v>
      </c>
      <c r="Y106" s="257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</row>
    <row r="107" spans="1:38" ht="22.5" customHeight="1" thickBot="1" x14ac:dyDescent="0.25">
      <c r="A107" s="407"/>
      <c r="B107" s="403"/>
      <c r="C107" s="409"/>
      <c r="D107" s="402"/>
      <c r="E107" s="414"/>
      <c r="F107" s="410" t="s">
        <v>11</v>
      </c>
      <c r="G107" s="411"/>
      <c r="H107" s="412"/>
      <c r="I107" s="30">
        <f>SUM(J107,L107)</f>
        <v>30.3</v>
      </c>
      <c r="J107" s="31">
        <f>SUM(J106:J106)</f>
        <v>30.3</v>
      </c>
      <c r="K107" s="31">
        <f>SUM(K106:K106)</f>
        <v>22.5</v>
      </c>
      <c r="L107" s="32">
        <f>SUM(L106:L106)</f>
        <v>0</v>
      </c>
      <c r="M107" s="30">
        <f>SUM(N107,P107)</f>
        <v>33.799999999999997</v>
      </c>
      <c r="N107" s="31">
        <f>SUM(N106:N106)</f>
        <v>33.799999999999997</v>
      </c>
      <c r="O107" s="31">
        <f>SUM(O106:O106)</f>
        <v>25.2</v>
      </c>
      <c r="P107" s="32">
        <f>SUM(P106:P106)</f>
        <v>0</v>
      </c>
      <c r="Q107" s="30">
        <f>SUM(R107,T107)</f>
        <v>37.1</v>
      </c>
      <c r="R107" s="31">
        <f>SUM(R106:R106)</f>
        <v>37.1</v>
      </c>
      <c r="S107" s="31">
        <f>SUM(S106:S106)</f>
        <v>25.2</v>
      </c>
      <c r="T107" s="32">
        <f>SUM(T106:T106)</f>
        <v>0</v>
      </c>
      <c r="U107" s="30">
        <f>SUM(V107,X107)</f>
        <v>37.1</v>
      </c>
      <c r="V107" s="31">
        <f>SUM(V106:V106)</f>
        <v>37.1</v>
      </c>
      <c r="W107" s="31">
        <f>SUM(W106:W106)</f>
        <v>25.2</v>
      </c>
      <c r="X107" s="32">
        <f>SUM(X106:X106)</f>
        <v>0</v>
      </c>
      <c r="Y107" s="257"/>
      <c r="Z107" s="320"/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</row>
    <row r="108" spans="1:38" ht="21.75" customHeight="1" thickBot="1" x14ac:dyDescent="0.25">
      <c r="A108" s="401">
        <v>2</v>
      </c>
      <c r="B108" s="403">
        <v>4</v>
      </c>
      <c r="C108" s="409">
        <v>2</v>
      </c>
      <c r="D108" s="402" t="s">
        <v>72</v>
      </c>
      <c r="E108" s="414">
        <v>20</v>
      </c>
      <c r="F108" s="237" t="s">
        <v>20</v>
      </c>
      <c r="G108" s="236" t="s">
        <v>45</v>
      </c>
      <c r="H108" s="118" t="s">
        <v>14</v>
      </c>
      <c r="I108" s="278">
        <f>SUM(J108,L108)</f>
        <v>43.7</v>
      </c>
      <c r="J108" s="204">
        <v>43.7</v>
      </c>
      <c r="K108" s="204">
        <v>29.4</v>
      </c>
      <c r="L108" s="62">
        <v>0</v>
      </c>
      <c r="M108" s="58">
        <f>N108+P108</f>
        <v>45.2</v>
      </c>
      <c r="N108" s="61">
        <v>45.2</v>
      </c>
      <c r="O108" s="61">
        <v>30.8</v>
      </c>
      <c r="P108" s="62">
        <v>0</v>
      </c>
      <c r="Q108" s="58">
        <v>46.3</v>
      </c>
      <c r="R108" s="61">
        <v>46.3</v>
      </c>
      <c r="S108" s="61">
        <v>30.8</v>
      </c>
      <c r="T108" s="62">
        <v>0</v>
      </c>
      <c r="U108" s="58">
        <v>46.3</v>
      </c>
      <c r="V108" s="61">
        <v>46.3</v>
      </c>
      <c r="W108" s="61">
        <v>30.8</v>
      </c>
      <c r="X108" s="62">
        <v>0</v>
      </c>
      <c r="Y108" s="257"/>
      <c r="Z108" s="320"/>
      <c r="AA108" s="320"/>
      <c r="AB108" s="320"/>
      <c r="AC108" s="320"/>
      <c r="AD108" s="320"/>
      <c r="AE108" s="320"/>
      <c r="AF108" s="320"/>
      <c r="AG108" s="320"/>
      <c r="AH108" s="320"/>
      <c r="AI108" s="320"/>
      <c r="AJ108" s="320"/>
      <c r="AK108" s="320"/>
      <c r="AL108" s="320"/>
    </row>
    <row r="109" spans="1:38" ht="24.75" customHeight="1" thickBot="1" x14ac:dyDescent="0.25">
      <c r="A109" s="401"/>
      <c r="B109" s="403"/>
      <c r="C109" s="409"/>
      <c r="D109" s="402"/>
      <c r="E109" s="414"/>
      <c r="F109" s="410" t="s">
        <v>11</v>
      </c>
      <c r="G109" s="411"/>
      <c r="H109" s="412"/>
      <c r="I109" s="30">
        <f t="shared" ref="I109" si="79">SUM(J109,L109)</f>
        <v>43.7</v>
      </c>
      <c r="J109" s="31">
        <f>SUM(J108:J108)</f>
        <v>43.7</v>
      </c>
      <c r="K109" s="31">
        <f>SUM(K108:K108)</f>
        <v>29.4</v>
      </c>
      <c r="L109" s="32">
        <f>SUM(L108:L108)</f>
        <v>0</v>
      </c>
      <c r="M109" s="30">
        <f t="shared" ref="M109" si="80">SUM(N109,P109)</f>
        <v>45.2</v>
      </c>
      <c r="N109" s="31">
        <f>SUM(N108:N108)</f>
        <v>45.2</v>
      </c>
      <c r="O109" s="31">
        <f>SUM(O108:O108)</f>
        <v>30.8</v>
      </c>
      <c r="P109" s="32">
        <f>SUM(P108:P108)</f>
        <v>0</v>
      </c>
      <c r="Q109" s="30">
        <f t="shared" ref="Q109" si="81">SUM(R109,T109)</f>
        <v>46.3</v>
      </c>
      <c r="R109" s="31">
        <f>SUM(R108:R108)</f>
        <v>46.3</v>
      </c>
      <c r="S109" s="31">
        <f>SUM(S108:S108)</f>
        <v>30.8</v>
      </c>
      <c r="T109" s="32">
        <f>SUM(T108:T108)</f>
        <v>0</v>
      </c>
      <c r="U109" s="30">
        <f t="shared" ref="U109" si="82">SUM(V109,X109)</f>
        <v>46.3</v>
      </c>
      <c r="V109" s="31">
        <f>SUM(V108:V108)</f>
        <v>46.3</v>
      </c>
      <c r="W109" s="31">
        <f>SUM(W108:W108)</f>
        <v>30.8</v>
      </c>
      <c r="X109" s="32">
        <f>SUM(X108:X108)</f>
        <v>0</v>
      </c>
      <c r="Y109" s="257"/>
      <c r="Z109" s="320"/>
      <c r="AA109" s="320"/>
      <c r="AB109" s="320"/>
      <c r="AC109" s="320"/>
      <c r="AD109" s="320"/>
      <c r="AE109" s="320"/>
      <c r="AF109" s="320"/>
      <c r="AG109" s="320"/>
      <c r="AH109" s="320"/>
      <c r="AI109" s="320"/>
      <c r="AJ109" s="320"/>
      <c r="AK109" s="320"/>
      <c r="AL109" s="320"/>
    </row>
    <row r="110" spans="1:38" ht="19.5" customHeight="1" thickBot="1" x14ac:dyDescent="0.25">
      <c r="A110" s="401">
        <v>2</v>
      </c>
      <c r="B110" s="403">
        <v>4</v>
      </c>
      <c r="C110" s="409">
        <v>3</v>
      </c>
      <c r="D110" s="402" t="s">
        <v>73</v>
      </c>
      <c r="E110" s="414">
        <v>21</v>
      </c>
      <c r="F110" s="237" t="s">
        <v>20</v>
      </c>
      <c r="G110" s="236" t="s">
        <v>48</v>
      </c>
      <c r="H110" s="118" t="s">
        <v>14</v>
      </c>
      <c r="I110" s="278">
        <f>SUM(J110,L110)</f>
        <v>52.2</v>
      </c>
      <c r="J110" s="242">
        <v>52.2</v>
      </c>
      <c r="K110" s="204">
        <v>38.1</v>
      </c>
      <c r="L110" s="62">
        <v>0</v>
      </c>
      <c r="M110" s="293">
        <f>SUM(N110,P110)</f>
        <v>62.8</v>
      </c>
      <c r="N110" s="242">
        <v>62.8</v>
      </c>
      <c r="O110" s="204">
        <v>47.5</v>
      </c>
      <c r="P110" s="62">
        <v>0</v>
      </c>
      <c r="Q110" s="58">
        <v>70</v>
      </c>
      <c r="R110" s="63">
        <v>70</v>
      </c>
      <c r="S110" s="61">
        <v>47.5</v>
      </c>
      <c r="T110" s="62">
        <v>0</v>
      </c>
      <c r="U110" s="58">
        <v>70</v>
      </c>
      <c r="V110" s="63">
        <v>70</v>
      </c>
      <c r="W110" s="61">
        <v>47.5</v>
      </c>
      <c r="X110" s="62">
        <v>0</v>
      </c>
      <c r="Y110" s="257"/>
      <c r="Z110" s="320"/>
      <c r="AA110" s="320"/>
      <c r="AB110" s="320"/>
      <c r="AC110" s="320"/>
      <c r="AD110" s="320"/>
      <c r="AE110" s="320"/>
      <c r="AF110" s="320"/>
      <c r="AG110" s="320"/>
      <c r="AH110" s="320"/>
      <c r="AI110" s="320"/>
      <c r="AJ110" s="320"/>
      <c r="AK110" s="320"/>
      <c r="AL110" s="320"/>
    </row>
    <row r="111" spans="1:38" ht="19.5" customHeight="1" thickBot="1" x14ac:dyDescent="0.25">
      <c r="A111" s="401"/>
      <c r="B111" s="403"/>
      <c r="C111" s="409"/>
      <c r="D111" s="402"/>
      <c r="E111" s="414"/>
      <c r="F111" s="410" t="s">
        <v>11</v>
      </c>
      <c r="G111" s="411"/>
      <c r="H111" s="412"/>
      <c r="I111" s="30">
        <f>SUM(J111,L111)</f>
        <v>52.2</v>
      </c>
      <c r="J111" s="31">
        <f>SUM(J110:J110)</f>
        <v>52.2</v>
      </c>
      <c r="K111" s="31">
        <f>SUM(K110:K110)</f>
        <v>38.1</v>
      </c>
      <c r="L111" s="32">
        <f>SUM(L110:L110)</f>
        <v>0</v>
      </c>
      <c r="M111" s="30">
        <f>SUM(N111,P111)</f>
        <v>62.8</v>
      </c>
      <c r="N111" s="31">
        <f>SUM(N110:N110)</f>
        <v>62.8</v>
      </c>
      <c r="O111" s="31">
        <f>SUM(O110:O110)</f>
        <v>47.5</v>
      </c>
      <c r="P111" s="32">
        <f>SUM(P110:P110)</f>
        <v>0</v>
      </c>
      <c r="Q111" s="30">
        <f t="shared" ref="Q111" si="83">SUM(R111,T111)</f>
        <v>70</v>
      </c>
      <c r="R111" s="31">
        <f>SUM(R110:R110)</f>
        <v>70</v>
      </c>
      <c r="S111" s="31">
        <f>SUM(S110:S110)</f>
        <v>47.5</v>
      </c>
      <c r="T111" s="32">
        <f>SUM(T110:T110)</f>
        <v>0</v>
      </c>
      <c r="U111" s="30">
        <f t="shared" ref="U111" si="84">SUM(V111,X111)</f>
        <v>70</v>
      </c>
      <c r="V111" s="31">
        <f>SUM(V110:V110)</f>
        <v>70</v>
      </c>
      <c r="W111" s="31">
        <f>SUM(W110:W110)</f>
        <v>47.5</v>
      </c>
      <c r="X111" s="32">
        <f>SUM(X110:X110)</f>
        <v>0</v>
      </c>
      <c r="Y111" s="257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20"/>
      <c r="AL111" s="320"/>
    </row>
    <row r="112" spans="1:38" ht="19.5" customHeight="1" thickBot="1" x14ac:dyDescent="0.25">
      <c r="A112" s="401">
        <v>2</v>
      </c>
      <c r="B112" s="403">
        <v>4</v>
      </c>
      <c r="C112" s="409">
        <v>4</v>
      </c>
      <c r="D112" s="402" t="s">
        <v>74</v>
      </c>
      <c r="E112" s="414">
        <v>22</v>
      </c>
      <c r="F112" s="237" t="s">
        <v>20</v>
      </c>
      <c r="G112" s="236" t="s">
        <v>49</v>
      </c>
      <c r="H112" s="118" t="s">
        <v>14</v>
      </c>
      <c r="I112" s="278">
        <f>SUM(J112,L112)</f>
        <v>44.800000000000004</v>
      </c>
      <c r="J112" s="242">
        <v>44.2</v>
      </c>
      <c r="K112" s="204">
        <v>28.9</v>
      </c>
      <c r="L112" s="199">
        <v>0.6</v>
      </c>
      <c r="M112" s="58">
        <f>N112+P112</f>
        <v>45.6</v>
      </c>
      <c r="N112" s="63">
        <v>45.6</v>
      </c>
      <c r="O112" s="61">
        <v>31</v>
      </c>
      <c r="P112" s="76"/>
      <c r="Q112" s="58">
        <v>50.3</v>
      </c>
      <c r="R112" s="63">
        <v>50.3</v>
      </c>
      <c r="S112" s="61">
        <v>31</v>
      </c>
      <c r="T112" s="76">
        <v>0</v>
      </c>
      <c r="U112" s="58">
        <v>50.3</v>
      </c>
      <c r="V112" s="63">
        <v>50.3</v>
      </c>
      <c r="W112" s="61">
        <v>31</v>
      </c>
      <c r="X112" s="76">
        <v>0</v>
      </c>
      <c r="Y112" s="257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</row>
    <row r="113" spans="1:38" s="4" customFormat="1" ht="19.5" customHeight="1" thickBot="1" x14ac:dyDescent="0.25">
      <c r="A113" s="401"/>
      <c r="B113" s="403"/>
      <c r="C113" s="409"/>
      <c r="D113" s="402"/>
      <c r="E113" s="414"/>
      <c r="F113" s="343" t="s">
        <v>11</v>
      </c>
      <c r="G113" s="344"/>
      <c r="H113" s="345"/>
      <c r="I113" s="30">
        <f>SUM(J113,L113)</f>
        <v>44.800000000000004</v>
      </c>
      <c r="J113" s="31">
        <f>SUM(J112:J112)</f>
        <v>44.2</v>
      </c>
      <c r="K113" s="31">
        <f>SUM(K112:K112)</f>
        <v>28.9</v>
      </c>
      <c r="L113" s="32">
        <f>SUM(L112:L112)</f>
        <v>0.6</v>
      </c>
      <c r="M113" s="30">
        <f>SUM(N113,P113)</f>
        <v>45.6</v>
      </c>
      <c r="N113" s="31">
        <f>SUM(N112:N112)</f>
        <v>45.6</v>
      </c>
      <c r="O113" s="31">
        <f>SUM(O112:O112)</f>
        <v>31</v>
      </c>
      <c r="P113" s="32">
        <f>SUM(P112:P112)</f>
        <v>0</v>
      </c>
      <c r="Q113" s="30">
        <f t="shared" ref="Q113" si="85">SUM(R113,T113)</f>
        <v>50.3</v>
      </c>
      <c r="R113" s="31">
        <f>SUM(R112:R112)</f>
        <v>50.3</v>
      </c>
      <c r="S113" s="31">
        <f>SUM(S112:S112)</f>
        <v>31</v>
      </c>
      <c r="T113" s="32">
        <f>SUM(T112:T112)</f>
        <v>0</v>
      </c>
      <c r="U113" s="30">
        <f t="shared" ref="U113" si="86">SUM(V113,X113)</f>
        <v>50.3</v>
      </c>
      <c r="V113" s="31">
        <f>SUM(V112:V112)</f>
        <v>50.3</v>
      </c>
      <c r="W113" s="31">
        <f>SUM(W112:W112)</f>
        <v>31</v>
      </c>
      <c r="X113" s="32">
        <f>SUM(X112:X112)</f>
        <v>0</v>
      </c>
      <c r="Y113" s="257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20"/>
      <c r="AL113" s="320"/>
    </row>
    <row r="114" spans="1:38" ht="14.25" customHeight="1" thickBot="1" x14ac:dyDescent="0.25">
      <c r="A114" s="401">
        <v>2</v>
      </c>
      <c r="B114" s="403">
        <v>4</v>
      </c>
      <c r="C114" s="409">
        <v>5</v>
      </c>
      <c r="D114" s="402" t="s">
        <v>26</v>
      </c>
      <c r="E114" s="414">
        <v>23</v>
      </c>
      <c r="F114" s="290" t="s">
        <v>20</v>
      </c>
      <c r="G114" s="291" t="s">
        <v>50</v>
      </c>
      <c r="H114" s="118" t="s">
        <v>14</v>
      </c>
      <c r="I114" s="278">
        <f>SUM(J114,L114)</f>
        <v>333.1</v>
      </c>
      <c r="J114" s="242">
        <v>333.1</v>
      </c>
      <c r="K114" s="204">
        <v>238.3</v>
      </c>
      <c r="L114" s="62">
        <v>0</v>
      </c>
      <c r="M114" s="58">
        <f>N114+P114</f>
        <v>399.3</v>
      </c>
      <c r="N114" s="63">
        <v>374.3</v>
      </c>
      <c r="O114" s="61">
        <v>275</v>
      </c>
      <c r="P114" s="315">
        <v>25</v>
      </c>
      <c r="Q114" s="316">
        <v>388</v>
      </c>
      <c r="R114" s="317">
        <v>388</v>
      </c>
      <c r="S114" s="318">
        <v>275</v>
      </c>
      <c r="T114" s="315">
        <v>50</v>
      </c>
      <c r="U114" s="58">
        <v>388</v>
      </c>
      <c r="V114" s="63">
        <v>388</v>
      </c>
      <c r="W114" s="61">
        <v>275</v>
      </c>
      <c r="X114" s="62">
        <v>0</v>
      </c>
      <c r="Y114" s="257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20"/>
      <c r="AL114" s="320"/>
    </row>
    <row r="115" spans="1:38" s="5" customFormat="1" ht="18.75" customHeight="1" thickBot="1" x14ac:dyDescent="0.25">
      <c r="A115" s="401"/>
      <c r="B115" s="403"/>
      <c r="C115" s="409"/>
      <c r="D115" s="402"/>
      <c r="E115" s="414"/>
      <c r="F115" s="410" t="s">
        <v>11</v>
      </c>
      <c r="G115" s="411"/>
      <c r="H115" s="412"/>
      <c r="I115" s="30">
        <f t="shared" ref="I115:I127" si="87">SUM(J115,L115)</f>
        <v>333.1</v>
      </c>
      <c r="J115" s="48">
        <f>SUM(J114:J114)</f>
        <v>333.1</v>
      </c>
      <c r="K115" s="48">
        <f>SUM(K114:K114)</f>
        <v>238.3</v>
      </c>
      <c r="L115" s="32">
        <f>SUM(L114:L114)</f>
        <v>0</v>
      </c>
      <c r="M115" s="30">
        <f t="shared" ref="M115" si="88">SUM(N115,P115)</f>
        <v>399.3</v>
      </c>
      <c r="N115" s="48">
        <f>SUM(N114:N114)</f>
        <v>374.3</v>
      </c>
      <c r="O115" s="48">
        <f>SUM(O114:O114)</f>
        <v>275</v>
      </c>
      <c r="P115" s="32">
        <f>SUM(P114:P114)</f>
        <v>25</v>
      </c>
      <c r="Q115" s="30">
        <f t="shared" ref="Q115" si="89">SUM(R115,T115)</f>
        <v>438</v>
      </c>
      <c r="R115" s="48">
        <f>SUM(R114:R114)</f>
        <v>388</v>
      </c>
      <c r="S115" s="48">
        <f>SUM(S114:S114)</f>
        <v>275</v>
      </c>
      <c r="T115" s="32">
        <f>SUM(T114:T114)</f>
        <v>50</v>
      </c>
      <c r="U115" s="30">
        <f t="shared" ref="U115" si="90">SUM(V115,X115)</f>
        <v>388</v>
      </c>
      <c r="V115" s="48">
        <f>SUM(V114:V114)</f>
        <v>388</v>
      </c>
      <c r="W115" s="48">
        <f>SUM(W114:W114)</f>
        <v>275</v>
      </c>
      <c r="X115" s="32">
        <f>SUM(X114:X114)</f>
        <v>0</v>
      </c>
      <c r="Y115" s="257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20"/>
      <c r="AL115" s="320"/>
    </row>
    <row r="116" spans="1:38" ht="19.5" customHeight="1" thickBot="1" x14ac:dyDescent="0.25">
      <c r="A116" s="401">
        <v>2</v>
      </c>
      <c r="B116" s="403">
        <v>4</v>
      </c>
      <c r="C116" s="409">
        <v>6</v>
      </c>
      <c r="D116" s="402" t="s">
        <v>27</v>
      </c>
      <c r="E116" s="414">
        <v>24</v>
      </c>
      <c r="F116" s="237" t="s">
        <v>20</v>
      </c>
      <c r="G116" s="236" t="s">
        <v>51</v>
      </c>
      <c r="H116" s="118" t="s">
        <v>14</v>
      </c>
      <c r="I116" s="278">
        <f t="shared" si="87"/>
        <v>29.3</v>
      </c>
      <c r="J116" s="242">
        <v>29.3</v>
      </c>
      <c r="K116" s="204">
        <v>24.4</v>
      </c>
      <c r="L116" s="76">
        <v>0</v>
      </c>
      <c r="M116" s="58">
        <f>N116+P116</f>
        <v>33.299999999999997</v>
      </c>
      <c r="N116" s="63">
        <v>33.299999999999997</v>
      </c>
      <c r="O116" s="61">
        <v>27.5</v>
      </c>
      <c r="P116" s="59">
        <v>0</v>
      </c>
      <c r="Q116" s="58">
        <v>36.299999999999997</v>
      </c>
      <c r="R116" s="63">
        <v>36.299999999999997</v>
      </c>
      <c r="S116" s="61">
        <v>27.5</v>
      </c>
      <c r="T116" s="59">
        <v>0</v>
      </c>
      <c r="U116" s="58">
        <v>36.299999999999997</v>
      </c>
      <c r="V116" s="63">
        <v>36.299999999999997</v>
      </c>
      <c r="W116" s="61">
        <v>27.5</v>
      </c>
      <c r="X116" s="59">
        <v>0</v>
      </c>
      <c r="Y116" s="257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20"/>
      <c r="AL116" s="320"/>
    </row>
    <row r="117" spans="1:38" ht="19.5" customHeight="1" thickBot="1" x14ac:dyDescent="0.25">
      <c r="A117" s="401"/>
      <c r="B117" s="403"/>
      <c r="C117" s="409"/>
      <c r="D117" s="402"/>
      <c r="E117" s="414"/>
      <c r="F117" s="410" t="s">
        <v>11</v>
      </c>
      <c r="G117" s="411"/>
      <c r="H117" s="412"/>
      <c r="I117" s="30">
        <f t="shared" si="87"/>
        <v>29.3</v>
      </c>
      <c r="J117" s="31">
        <f>SUM(J116:J116)</f>
        <v>29.3</v>
      </c>
      <c r="K117" s="31">
        <f>SUM(K116:K116)</f>
        <v>24.4</v>
      </c>
      <c r="L117" s="32">
        <f>SUM(L116:L116)</f>
        <v>0</v>
      </c>
      <c r="M117" s="30">
        <f t="shared" ref="M117:M148" si="91">SUM(N117,P117)</f>
        <v>33.299999999999997</v>
      </c>
      <c r="N117" s="31">
        <f>SUM(N116:N116)</f>
        <v>33.299999999999997</v>
      </c>
      <c r="O117" s="31">
        <f>SUM(O116:O116)</f>
        <v>27.5</v>
      </c>
      <c r="P117" s="32">
        <f>SUM(P116:P116)</f>
        <v>0</v>
      </c>
      <c r="Q117" s="30">
        <f t="shared" ref="Q117:Q118" si="92">SUM(R117,T117)</f>
        <v>36.299999999999997</v>
      </c>
      <c r="R117" s="31">
        <f>SUM(R116:R116)</f>
        <v>36.299999999999997</v>
      </c>
      <c r="S117" s="31">
        <f>SUM(S116:S116)</f>
        <v>27.5</v>
      </c>
      <c r="T117" s="32">
        <f>SUM(T116:T116)</f>
        <v>0</v>
      </c>
      <c r="U117" s="30">
        <f t="shared" ref="U117:U118" si="93">SUM(V117,X117)</f>
        <v>36.299999999999997</v>
      </c>
      <c r="V117" s="31">
        <f>SUM(V116:V116)</f>
        <v>36.299999999999997</v>
      </c>
      <c r="W117" s="31">
        <f>SUM(W116:W116)</f>
        <v>27.5</v>
      </c>
      <c r="X117" s="32">
        <f>SUM(X116:X116)</f>
        <v>0</v>
      </c>
      <c r="Y117" s="257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20"/>
      <c r="AL117" s="320"/>
    </row>
    <row r="118" spans="1:38" ht="19.5" customHeight="1" thickBot="1" x14ac:dyDescent="0.25">
      <c r="A118" s="401">
        <v>2</v>
      </c>
      <c r="B118" s="403">
        <v>4</v>
      </c>
      <c r="C118" s="409">
        <v>7</v>
      </c>
      <c r="D118" s="402" t="s">
        <v>75</v>
      </c>
      <c r="E118" s="414">
        <v>25</v>
      </c>
      <c r="F118" s="237" t="s">
        <v>20</v>
      </c>
      <c r="G118" s="236" t="s">
        <v>52</v>
      </c>
      <c r="H118" s="118" t="s">
        <v>14</v>
      </c>
      <c r="I118" s="253">
        <f>J118+L118</f>
        <v>62</v>
      </c>
      <c r="J118" s="242">
        <v>62</v>
      </c>
      <c r="K118" s="204">
        <v>43.4</v>
      </c>
      <c r="L118" s="76">
        <v>0</v>
      </c>
      <c r="M118" s="292">
        <f t="shared" si="91"/>
        <v>88.8</v>
      </c>
      <c r="N118" s="242">
        <v>88.8</v>
      </c>
      <c r="O118" s="61">
        <v>53.8</v>
      </c>
      <c r="P118" s="313"/>
      <c r="Q118" s="292">
        <f t="shared" si="92"/>
        <v>98</v>
      </c>
      <c r="R118" s="242">
        <v>98</v>
      </c>
      <c r="S118" s="61">
        <v>53.8</v>
      </c>
      <c r="T118" s="59">
        <v>0</v>
      </c>
      <c r="U118" s="292">
        <f t="shared" si="93"/>
        <v>98</v>
      </c>
      <c r="V118" s="242">
        <v>98</v>
      </c>
      <c r="W118" s="61">
        <v>53.8</v>
      </c>
      <c r="X118" s="59">
        <v>0</v>
      </c>
      <c r="Y118" s="257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20"/>
      <c r="AL118" s="320"/>
    </row>
    <row r="119" spans="1:38" ht="19.5" customHeight="1" thickBot="1" x14ac:dyDescent="0.25">
      <c r="A119" s="401"/>
      <c r="B119" s="403"/>
      <c r="C119" s="409"/>
      <c r="D119" s="402"/>
      <c r="E119" s="414"/>
      <c r="F119" s="410" t="s">
        <v>11</v>
      </c>
      <c r="G119" s="411"/>
      <c r="H119" s="412"/>
      <c r="I119" s="30">
        <f t="shared" si="87"/>
        <v>62</v>
      </c>
      <c r="J119" s="31">
        <f>SUM(J118:J118)</f>
        <v>62</v>
      </c>
      <c r="K119" s="31">
        <f>SUM(K118:K118)</f>
        <v>43.4</v>
      </c>
      <c r="L119" s="32">
        <f>SUM(L118:L118)</f>
        <v>0</v>
      </c>
      <c r="M119" s="30">
        <f t="shared" ref="M119:M128" si="94">SUM(N119,P119)</f>
        <v>88.8</v>
      </c>
      <c r="N119" s="31">
        <f>SUM(N118:N118)</f>
        <v>88.8</v>
      </c>
      <c r="O119" s="31">
        <f>SUM(O118:O118)</f>
        <v>53.8</v>
      </c>
      <c r="P119" s="32">
        <f>SUM(P118:P118)</f>
        <v>0</v>
      </c>
      <c r="Q119" s="30">
        <f t="shared" ref="Q119" si="95">SUM(R119,T119)</f>
        <v>98</v>
      </c>
      <c r="R119" s="31">
        <f>SUM(R118:R118)</f>
        <v>98</v>
      </c>
      <c r="S119" s="31">
        <f>SUM(S118:S118)</f>
        <v>53.8</v>
      </c>
      <c r="T119" s="32">
        <f>SUM(T118:T118)</f>
        <v>0</v>
      </c>
      <c r="U119" s="30">
        <f t="shared" ref="U119" si="96">SUM(V119,X119)</f>
        <v>98</v>
      </c>
      <c r="V119" s="31">
        <f>SUM(V118:V118)</f>
        <v>98</v>
      </c>
      <c r="W119" s="31">
        <f>SUM(W118:W118)</f>
        <v>53.8</v>
      </c>
      <c r="X119" s="32">
        <f>SUM(X118:X118)</f>
        <v>0</v>
      </c>
      <c r="Y119" s="257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20"/>
      <c r="AL119" s="320"/>
    </row>
    <row r="120" spans="1:38" ht="14.25" customHeight="1" x14ac:dyDescent="0.2">
      <c r="A120" s="401">
        <v>2</v>
      </c>
      <c r="B120" s="403">
        <v>4</v>
      </c>
      <c r="C120" s="409">
        <v>8</v>
      </c>
      <c r="D120" s="402" t="s">
        <v>76</v>
      </c>
      <c r="E120" s="414">
        <v>26</v>
      </c>
      <c r="F120" s="515" t="s">
        <v>20</v>
      </c>
      <c r="G120" s="513" t="s">
        <v>53</v>
      </c>
      <c r="H120" s="118" t="s">
        <v>14</v>
      </c>
      <c r="I120" s="298">
        <f t="shared" si="87"/>
        <v>123.8</v>
      </c>
      <c r="J120" s="242">
        <v>123.8</v>
      </c>
      <c r="K120" s="204">
        <v>95.2</v>
      </c>
      <c r="L120" s="76">
        <v>0</v>
      </c>
      <c r="M120" s="60">
        <f>N120+P120</f>
        <v>133</v>
      </c>
      <c r="N120" s="63">
        <v>133</v>
      </c>
      <c r="O120" s="61">
        <v>102.8</v>
      </c>
      <c r="P120" s="254"/>
      <c r="Q120" s="60">
        <v>140.80000000000001</v>
      </c>
      <c r="R120" s="63">
        <v>140.80000000000001</v>
      </c>
      <c r="S120" s="61">
        <v>102.8</v>
      </c>
      <c r="T120" s="59">
        <v>0</v>
      </c>
      <c r="U120" s="60">
        <v>140.80000000000001</v>
      </c>
      <c r="V120" s="63">
        <v>140.80000000000001</v>
      </c>
      <c r="W120" s="61">
        <v>102.8</v>
      </c>
      <c r="X120" s="59">
        <v>0</v>
      </c>
      <c r="Y120" s="257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20"/>
      <c r="AL120" s="320"/>
    </row>
    <row r="121" spans="1:38" ht="15.75" customHeight="1" thickBot="1" x14ac:dyDescent="0.25">
      <c r="A121" s="401"/>
      <c r="B121" s="403"/>
      <c r="C121" s="409"/>
      <c r="D121" s="402"/>
      <c r="E121" s="414"/>
      <c r="F121" s="489"/>
      <c r="G121" s="514"/>
      <c r="H121" s="119" t="s">
        <v>34</v>
      </c>
      <c r="I121" s="255">
        <f t="shared" si="87"/>
        <v>5</v>
      </c>
      <c r="J121" s="256">
        <v>5</v>
      </c>
      <c r="K121" s="256">
        <v>0</v>
      </c>
      <c r="L121" s="75">
        <v>0</v>
      </c>
      <c r="M121" s="255">
        <f t="shared" si="94"/>
        <v>10</v>
      </c>
      <c r="N121" s="256">
        <v>10</v>
      </c>
      <c r="O121" s="66">
        <v>0</v>
      </c>
      <c r="P121" s="65">
        <v>0</v>
      </c>
      <c r="Q121" s="298">
        <f>SUM(R121,T121)</f>
        <v>10</v>
      </c>
      <c r="R121" s="256">
        <v>10</v>
      </c>
      <c r="S121" s="66"/>
      <c r="T121" s="65">
        <v>0</v>
      </c>
      <c r="U121" s="298">
        <f>SUM(V121,X121)</f>
        <v>10</v>
      </c>
      <c r="V121" s="256">
        <v>10</v>
      </c>
      <c r="W121" s="66"/>
      <c r="X121" s="65">
        <v>0</v>
      </c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</row>
    <row r="122" spans="1:38" ht="15.75" customHeight="1" thickBot="1" x14ac:dyDescent="0.25">
      <c r="A122" s="401"/>
      <c r="B122" s="403"/>
      <c r="C122" s="409"/>
      <c r="D122" s="402"/>
      <c r="E122" s="414"/>
      <c r="F122" s="410" t="s">
        <v>11</v>
      </c>
      <c r="G122" s="411"/>
      <c r="H122" s="412"/>
      <c r="I122" s="30">
        <f t="shared" si="87"/>
        <v>128.80000000000001</v>
      </c>
      <c r="J122" s="31">
        <f>SUM(J120:J121)</f>
        <v>128.80000000000001</v>
      </c>
      <c r="K122" s="31">
        <f>SUM(K120:K121)</f>
        <v>95.2</v>
      </c>
      <c r="L122" s="32">
        <f>SUM(L120:L121)</f>
        <v>0</v>
      </c>
      <c r="M122" s="30">
        <f t="shared" si="94"/>
        <v>143</v>
      </c>
      <c r="N122" s="31">
        <f>SUM(N120:N121)</f>
        <v>143</v>
      </c>
      <c r="O122" s="31">
        <f>SUM(O120:O121)</f>
        <v>102.8</v>
      </c>
      <c r="P122" s="32">
        <f>SUM(P120:P121)</f>
        <v>0</v>
      </c>
      <c r="Q122" s="30">
        <f t="shared" ref="Q122" si="97">SUM(R122,T122)</f>
        <v>150.80000000000001</v>
      </c>
      <c r="R122" s="31">
        <f>SUM(R120:R121)</f>
        <v>150.80000000000001</v>
      </c>
      <c r="S122" s="31">
        <f>SUM(S120:S121)</f>
        <v>102.8</v>
      </c>
      <c r="T122" s="32">
        <f>SUM(T120:T121)</f>
        <v>0</v>
      </c>
      <c r="U122" s="30">
        <f t="shared" ref="U122" si="98">SUM(V122,X122)</f>
        <v>150.80000000000001</v>
      </c>
      <c r="V122" s="31">
        <f>SUM(V120:V121)</f>
        <v>150.80000000000001</v>
      </c>
      <c r="W122" s="31">
        <f>SUM(W120:W121)</f>
        <v>102.8</v>
      </c>
      <c r="X122" s="32">
        <f>SUM(X120:X121)</f>
        <v>0</v>
      </c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321"/>
      <c r="AJ122" s="321"/>
      <c r="AK122" s="321"/>
      <c r="AL122" s="321"/>
    </row>
    <row r="123" spans="1:38" ht="18" customHeight="1" thickBot="1" x14ac:dyDescent="0.25">
      <c r="A123" s="401">
        <v>2</v>
      </c>
      <c r="B123" s="403">
        <v>4</v>
      </c>
      <c r="C123" s="409">
        <v>9</v>
      </c>
      <c r="D123" s="402" t="s">
        <v>77</v>
      </c>
      <c r="E123" s="414">
        <v>27</v>
      </c>
      <c r="F123" s="237" t="s">
        <v>20</v>
      </c>
      <c r="G123" s="236" t="s">
        <v>54</v>
      </c>
      <c r="H123" s="118" t="s">
        <v>14</v>
      </c>
      <c r="I123" s="298">
        <f t="shared" si="87"/>
        <v>38.700000000000003</v>
      </c>
      <c r="J123" s="242">
        <v>38.700000000000003</v>
      </c>
      <c r="K123" s="204">
        <v>19.8</v>
      </c>
      <c r="L123" s="62">
        <v>0</v>
      </c>
      <c r="M123" s="60">
        <f>N123+P123</f>
        <v>41.6</v>
      </c>
      <c r="N123" s="63">
        <v>41.6</v>
      </c>
      <c r="O123" s="61">
        <v>22.1</v>
      </c>
      <c r="P123" s="314"/>
      <c r="Q123" s="60">
        <v>45.7</v>
      </c>
      <c r="R123" s="63">
        <v>45.7</v>
      </c>
      <c r="S123" s="61">
        <v>22.1</v>
      </c>
      <c r="T123" s="62"/>
      <c r="U123" s="60">
        <v>45.7</v>
      </c>
      <c r="V123" s="63">
        <v>45.7</v>
      </c>
      <c r="W123" s="61">
        <v>22.1</v>
      </c>
      <c r="X123" s="62"/>
      <c r="Z123" s="321"/>
      <c r="AA123" s="321"/>
      <c r="AB123" s="321"/>
      <c r="AC123" s="321"/>
      <c r="AD123" s="321"/>
      <c r="AE123" s="321"/>
      <c r="AF123" s="321"/>
      <c r="AG123" s="321"/>
      <c r="AH123" s="321"/>
      <c r="AI123" s="321"/>
      <c r="AJ123" s="321"/>
      <c r="AK123" s="321"/>
      <c r="AL123" s="321"/>
    </row>
    <row r="124" spans="1:38" ht="24" customHeight="1" thickBot="1" x14ac:dyDescent="0.25">
      <c r="A124" s="401"/>
      <c r="B124" s="403"/>
      <c r="C124" s="409"/>
      <c r="D124" s="402"/>
      <c r="E124" s="414"/>
      <c r="F124" s="410" t="s">
        <v>11</v>
      </c>
      <c r="G124" s="411"/>
      <c r="H124" s="412"/>
      <c r="I124" s="30">
        <f t="shared" si="87"/>
        <v>38.700000000000003</v>
      </c>
      <c r="J124" s="31">
        <f>SUM(J123:J123)</f>
        <v>38.700000000000003</v>
      </c>
      <c r="K124" s="31">
        <f>SUM(K123:K123)</f>
        <v>19.8</v>
      </c>
      <c r="L124" s="32">
        <f>SUM(L123:L123)</f>
        <v>0</v>
      </c>
      <c r="M124" s="30">
        <f t="shared" si="94"/>
        <v>41.6</v>
      </c>
      <c r="N124" s="31">
        <f>SUM(N123:N123)</f>
        <v>41.6</v>
      </c>
      <c r="O124" s="31">
        <f>SUM(O123:O123)</f>
        <v>22.1</v>
      </c>
      <c r="P124" s="281">
        <f>SUM(P123:P123)</f>
        <v>0</v>
      </c>
      <c r="Q124" s="30">
        <f t="shared" ref="Q124" si="99">SUM(R124,T124)</f>
        <v>45.7</v>
      </c>
      <c r="R124" s="31">
        <f>SUM(R123:R123)</f>
        <v>45.7</v>
      </c>
      <c r="S124" s="31">
        <f>SUM(S123:S123)</f>
        <v>22.1</v>
      </c>
      <c r="T124" s="32"/>
      <c r="U124" s="30">
        <f t="shared" ref="U124" si="100">SUM(V124,X124)</f>
        <v>45.7</v>
      </c>
      <c r="V124" s="31">
        <f>SUM(V123:V123)</f>
        <v>45.7</v>
      </c>
      <c r="W124" s="31">
        <f>SUM(W123:W123)</f>
        <v>22.1</v>
      </c>
      <c r="X124" s="32"/>
    </row>
    <row r="125" spans="1:38" ht="21.75" customHeight="1" thickBot="1" x14ac:dyDescent="0.25">
      <c r="A125" s="401">
        <v>2</v>
      </c>
      <c r="B125" s="403">
        <v>4</v>
      </c>
      <c r="C125" s="409">
        <v>10</v>
      </c>
      <c r="D125" s="402" t="s">
        <v>78</v>
      </c>
      <c r="E125" s="414">
        <v>28</v>
      </c>
      <c r="F125" s="237" t="s">
        <v>20</v>
      </c>
      <c r="G125" s="236" t="s">
        <v>55</v>
      </c>
      <c r="H125" s="118" t="s">
        <v>14</v>
      </c>
      <c r="I125" s="298">
        <f t="shared" si="87"/>
        <v>59.800000000000004</v>
      </c>
      <c r="J125" s="242">
        <v>59.2</v>
      </c>
      <c r="K125" s="204">
        <v>35.799999999999997</v>
      </c>
      <c r="L125" s="24">
        <v>0.6</v>
      </c>
      <c r="M125" s="60">
        <f>N125+P125</f>
        <v>64.7</v>
      </c>
      <c r="N125" s="63">
        <v>64.7</v>
      </c>
      <c r="O125" s="61">
        <v>42</v>
      </c>
      <c r="P125" s="24"/>
      <c r="Q125" s="60">
        <v>66.400000000000006</v>
      </c>
      <c r="R125" s="63">
        <v>66.400000000000006</v>
      </c>
      <c r="S125" s="61">
        <v>42</v>
      </c>
      <c r="T125" s="76"/>
      <c r="U125" s="60">
        <v>66.400000000000006</v>
      </c>
      <c r="V125" s="63">
        <v>66.400000000000006</v>
      </c>
      <c r="W125" s="61">
        <v>42</v>
      </c>
      <c r="X125" s="76"/>
    </row>
    <row r="126" spans="1:38" ht="19.5" customHeight="1" thickBot="1" x14ac:dyDescent="0.25">
      <c r="A126" s="401"/>
      <c r="B126" s="403"/>
      <c r="C126" s="409"/>
      <c r="D126" s="402"/>
      <c r="E126" s="414"/>
      <c r="F126" s="410" t="s">
        <v>11</v>
      </c>
      <c r="G126" s="411"/>
      <c r="H126" s="412"/>
      <c r="I126" s="30">
        <f t="shared" si="87"/>
        <v>59.800000000000004</v>
      </c>
      <c r="J126" s="31">
        <f>SUM(J125:J125)</f>
        <v>59.2</v>
      </c>
      <c r="K126" s="31">
        <f>SUM(K125:K125)</f>
        <v>35.799999999999997</v>
      </c>
      <c r="L126" s="32">
        <f>SUM(L125:L125)</f>
        <v>0.6</v>
      </c>
      <c r="M126" s="30">
        <f t="shared" si="94"/>
        <v>64.7</v>
      </c>
      <c r="N126" s="31">
        <f>SUM(N125:N125)</f>
        <v>64.7</v>
      </c>
      <c r="O126" s="31">
        <f>SUM(O125:O125)</f>
        <v>42</v>
      </c>
      <c r="P126" s="32">
        <f>SUM(P125:P125)</f>
        <v>0</v>
      </c>
      <c r="Q126" s="30">
        <f t="shared" ref="Q126:Q128" si="101">SUM(R126,T126)</f>
        <v>66.400000000000006</v>
      </c>
      <c r="R126" s="31">
        <f>SUM(R125:R125)</f>
        <v>66.400000000000006</v>
      </c>
      <c r="S126" s="31">
        <f>SUM(S125:S125)</f>
        <v>42</v>
      </c>
      <c r="T126" s="32"/>
      <c r="U126" s="30">
        <f t="shared" ref="U126:U128" si="102">SUM(V126,X126)</f>
        <v>66.400000000000006</v>
      </c>
      <c r="V126" s="31">
        <f>SUM(V125:V125)</f>
        <v>66.400000000000006</v>
      </c>
      <c r="W126" s="31">
        <f>SUM(W125:W125)</f>
        <v>42</v>
      </c>
      <c r="X126" s="32"/>
    </row>
    <row r="127" spans="1:38" ht="25.5" customHeight="1" thickBot="1" x14ac:dyDescent="0.25">
      <c r="A127" s="401">
        <v>2</v>
      </c>
      <c r="B127" s="403">
        <v>4</v>
      </c>
      <c r="C127" s="409">
        <v>11</v>
      </c>
      <c r="D127" s="402" t="s">
        <v>79</v>
      </c>
      <c r="E127" s="414">
        <v>29</v>
      </c>
      <c r="F127" s="237" t="s">
        <v>20</v>
      </c>
      <c r="G127" s="236" t="s">
        <v>56</v>
      </c>
      <c r="H127" s="118" t="s">
        <v>14</v>
      </c>
      <c r="I127" s="253">
        <f t="shared" si="87"/>
        <v>60</v>
      </c>
      <c r="J127" s="242">
        <v>60</v>
      </c>
      <c r="K127" s="204">
        <v>33.299999999999997</v>
      </c>
      <c r="L127" s="254">
        <v>0</v>
      </c>
      <c r="M127" s="60">
        <f>N127+P127</f>
        <v>65.3</v>
      </c>
      <c r="N127" s="242">
        <v>65.3</v>
      </c>
      <c r="O127" s="204">
        <v>38.5</v>
      </c>
      <c r="P127" s="76">
        <v>0</v>
      </c>
      <c r="Q127" s="253">
        <v>61.3</v>
      </c>
      <c r="R127" s="242">
        <v>61.3</v>
      </c>
      <c r="S127" s="204">
        <v>38.5</v>
      </c>
      <c r="T127" s="76"/>
      <c r="U127" s="253">
        <v>61.3</v>
      </c>
      <c r="V127" s="242">
        <v>61.3</v>
      </c>
      <c r="W127" s="204">
        <v>38.5</v>
      </c>
      <c r="X127" s="76"/>
    </row>
    <row r="128" spans="1:38" ht="15.75" customHeight="1" thickBot="1" x14ac:dyDescent="0.25">
      <c r="A128" s="401"/>
      <c r="B128" s="403"/>
      <c r="C128" s="409"/>
      <c r="D128" s="402"/>
      <c r="E128" s="414"/>
      <c r="F128" s="343" t="s">
        <v>11</v>
      </c>
      <c r="G128" s="344"/>
      <c r="H128" s="345"/>
      <c r="I128" s="30">
        <f t="shared" ref="I128:I137" si="103">SUM(J128,L128)</f>
        <v>60</v>
      </c>
      <c r="J128" s="31">
        <f>SUM(J127:J127)</f>
        <v>60</v>
      </c>
      <c r="K128" s="31">
        <f>SUM(K127:K127)</f>
        <v>33.299999999999997</v>
      </c>
      <c r="L128" s="32">
        <f>SUM(L127:L127)</f>
        <v>0</v>
      </c>
      <c r="M128" s="30">
        <f t="shared" si="94"/>
        <v>65.3</v>
      </c>
      <c r="N128" s="31">
        <f>SUM(N127:N127)</f>
        <v>65.3</v>
      </c>
      <c r="O128" s="31">
        <f>SUM(O127:O127)</f>
        <v>38.5</v>
      </c>
      <c r="P128" s="32">
        <f>SUM(P127:P127)</f>
        <v>0</v>
      </c>
      <c r="Q128" s="30">
        <f t="shared" si="101"/>
        <v>61.3</v>
      </c>
      <c r="R128" s="31">
        <f>SUM(R127:R127)</f>
        <v>61.3</v>
      </c>
      <c r="S128" s="31">
        <f>SUM(S127:S127)</f>
        <v>38.5</v>
      </c>
      <c r="T128" s="32"/>
      <c r="U128" s="30">
        <f t="shared" si="102"/>
        <v>61.3</v>
      </c>
      <c r="V128" s="31">
        <f>SUM(V127:V127)</f>
        <v>61.3</v>
      </c>
      <c r="W128" s="31">
        <f>SUM(W127:W127)</f>
        <v>38.5</v>
      </c>
      <c r="X128" s="32"/>
    </row>
    <row r="129" spans="1:37" s="138" customFormat="1" ht="21.75" customHeight="1" thickBot="1" x14ac:dyDescent="0.25">
      <c r="A129" s="401">
        <v>2</v>
      </c>
      <c r="B129" s="403">
        <v>4</v>
      </c>
      <c r="C129" s="409">
        <v>12</v>
      </c>
      <c r="D129" s="402" t="s">
        <v>139</v>
      </c>
      <c r="E129" s="522" t="s">
        <v>170</v>
      </c>
      <c r="F129" s="237" t="s">
        <v>20</v>
      </c>
      <c r="G129" s="236" t="s">
        <v>121</v>
      </c>
      <c r="H129" s="118" t="s">
        <v>14</v>
      </c>
      <c r="I129" s="91">
        <f>SUM(J129,L129)</f>
        <v>10</v>
      </c>
      <c r="J129" s="63"/>
      <c r="K129" s="61"/>
      <c r="L129" s="76">
        <v>10</v>
      </c>
      <c r="M129" s="91">
        <v>10</v>
      </c>
      <c r="N129" s="63"/>
      <c r="O129" s="61"/>
      <c r="P129" s="76">
        <v>10</v>
      </c>
      <c r="Q129" s="91">
        <v>10</v>
      </c>
      <c r="R129" s="63"/>
      <c r="S129" s="61"/>
      <c r="T129" s="76">
        <v>10</v>
      </c>
      <c r="U129" s="91">
        <v>10</v>
      </c>
      <c r="V129" s="63"/>
      <c r="W129" s="61"/>
      <c r="X129" s="76">
        <v>10</v>
      </c>
    </row>
    <row r="130" spans="1:37" s="138" customFormat="1" ht="40.5" customHeight="1" thickBot="1" x14ac:dyDescent="0.25">
      <c r="A130" s="401"/>
      <c r="B130" s="403"/>
      <c r="C130" s="409"/>
      <c r="D130" s="402"/>
      <c r="E130" s="522"/>
      <c r="F130" s="343" t="s">
        <v>11</v>
      </c>
      <c r="G130" s="344"/>
      <c r="H130" s="345"/>
      <c r="I130" s="30">
        <f t="shared" ref="I130" si="104">SUM(J130,L130)</f>
        <v>10</v>
      </c>
      <c r="J130" s="31">
        <f>SUM(J129:J129)</f>
        <v>0</v>
      </c>
      <c r="K130" s="31">
        <f>SUM(K129:K129)</f>
        <v>0</v>
      </c>
      <c r="L130" s="32">
        <f>SUM(L129:L129)</f>
        <v>10</v>
      </c>
      <c r="M130" s="30">
        <f t="shared" ref="M130" si="105">SUM(N130,P130)</f>
        <v>10</v>
      </c>
      <c r="N130" s="31">
        <f>SUM(N129:N129)</f>
        <v>0</v>
      </c>
      <c r="O130" s="31">
        <f>SUM(O129:O129)</f>
        <v>0</v>
      </c>
      <c r="P130" s="32">
        <f>SUM(P129:P129)</f>
        <v>10</v>
      </c>
      <c r="Q130" s="30">
        <f t="shared" ref="Q130" si="106">SUM(R130,T130)</f>
        <v>10</v>
      </c>
      <c r="R130" s="31">
        <f>SUM(R129:R129)</f>
        <v>0</v>
      </c>
      <c r="S130" s="31">
        <f>SUM(S129:S129)</f>
        <v>0</v>
      </c>
      <c r="T130" s="32">
        <f>SUM(T129:T129)</f>
        <v>10</v>
      </c>
      <c r="U130" s="30">
        <f t="shared" ref="U130" si="107">SUM(V130,X130)</f>
        <v>10</v>
      </c>
      <c r="V130" s="31">
        <f>SUM(V129:V129)</f>
        <v>0</v>
      </c>
      <c r="W130" s="31">
        <f>SUM(W129:W129)</f>
        <v>0</v>
      </c>
      <c r="X130" s="32">
        <f>SUM(X129:X129)</f>
        <v>10</v>
      </c>
    </row>
    <row r="131" spans="1:37" ht="16.5" customHeight="1" x14ac:dyDescent="0.2">
      <c r="A131" s="430">
        <v>2</v>
      </c>
      <c r="B131" s="434">
        <v>4</v>
      </c>
      <c r="C131" s="516">
        <v>13</v>
      </c>
      <c r="D131" s="494" t="s">
        <v>171</v>
      </c>
      <c r="E131" s="177">
        <v>20</v>
      </c>
      <c r="F131" s="465" t="s">
        <v>20</v>
      </c>
      <c r="G131" s="186" t="s">
        <v>61</v>
      </c>
      <c r="H131" s="518" t="s">
        <v>14</v>
      </c>
      <c r="I131" s="49">
        <f t="shared" si="103"/>
        <v>2</v>
      </c>
      <c r="J131" s="34">
        <v>2</v>
      </c>
      <c r="K131" s="25">
        <v>0</v>
      </c>
      <c r="L131" s="26">
        <v>0</v>
      </c>
      <c r="M131" s="49">
        <f t="shared" si="91"/>
        <v>2</v>
      </c>
      <c r="N131" s="34">
        <v>2</v>
      </c>
      <c r="O131" s="25">
        <v>0</v>
      </c>
      <c r="P131" s="26">
        <v>0</v>
      </c>
      <c r="Q131" s="49">
        <f t="shared" ref="Q131:Q137" si="108">SUM(R131,T131)</f>
        <v>2</v>
      </c>
      <c r="R131" s="34">
        <v>2</v>
      </c>
      <c r="S131" s="25"/>
      <c r="T131" s="26">
        <v>0</v>
      </c>
      <c r="U131" s="49">
        <f t="shared" ref="U131:U137" si="109">SUM(V131,X131)</f>
        <v>2</v>
      </c>
      <c r="V131" s="34">
        <v>2</v>
      </c>
      <c r="W131" s="25"/>
      <c r="X131" s="26">
        <v>0</v>
      </c>
    </row>
    <row r="132" spans="1:37" ht="15" customHeight="1" x14ac:dyDescent="0.2">
      <c r="A132" s="437"/>
      <c r="B132" s="438"/>
      <c r="C132" s="514"/>
      <c r="D132" s="495"/>
      <c r="E132" s="177">
        <v>21</v>
      </c>
      <c r="F132" s="466"/>
      <c r="G132" s="186" t="s">
        <v>62</v>
      </c>
      <c r="H132" s="519"/>
      <c r="I132" s="255">
        <v>0</v>
      </c>
      <c r="J132" s="256">
        <v>0</v>
      </c>
      <c r="K132" s="27">
        <v>0</v>
      </c>
      <c r="L132" s="67">
        <v>0</v>
      </c>
      <c r="M132" s="64">
        <f t="shared" si="91"/>
        <v>1.5</v>
      </c>
      <c r="N132" s="66">
        <v>1.5</v>
      </c>
      <c r="O132" s="27">
        <v>0</v>
      </c>
      <c r="P132" s="67">
        <v>0</v>
      </c>
      <c r="Q132" s="64">
        <f t="shared" si="108"/>
        <v>1.5</v>
      </c>
      <c r="R132" s="66">
        <v>1.5</v>
      </c>
      <c r="S132" s="27"/>
      <c r="T132" s="67">
        <v>0</v>
      </c>
      <c r="U132" s="64">
        <f t="shared" si="109"/>
        <v>1.5</v>
      </c>
      <c r="V132" s="66">
        <v>1.5</v>
      </c>
      <c r="W132" s="27"/>
      <c r="X132" s="67">
        <v>0</v>
      </c>
    </row>
    <row r="133" spans="1:37" ht="17.25" customHeight="1" x14ac:dyDescent="0.2">
      <c r="A133" s="437"/>
      <c r="B133" s="438"/>
      <c r="C133" s="514"/>
      <c r="D133" s="495"/>
      <c r="E133" s="177">
        <v>24</v>
      </c>
      <c r="F133" s="466"/>
      <c r="G133" s="186" t="s">
        <v>63</v>
      </c>
      <c r="H133" s="519"/>
      <c r="I133" s="64">
        <f t="shared" si="103"/>
        <v>0.3</v>
      </c>
      <c r="J133" s="66">
        <v>0.3</v>
      </c>
      <c r="K133" s="66">
        <v>0</v>
      </c>
      <c r="L133" s="68">
        <v>0</v>
      </c>
      <c r="M133" s="64">
        <f t="shared" si="91"/>
        <v>0.3</v>
      </c>
      <c r="N133" s="66">
        <v>0.3</v>
      </c>
      <c r="O133" s="66">
        <v>0</v>
      </c>
      <c r="P133" s="68">
        <v>0</v>
      </c>
      <c r="Q133" s="64">
        <f t="shared" si="108"/>
        <v>0.3</v>
      </c>
      <c r="R133" s="66">
        <v>0.3</v>
      </c>
      <c r="S133" s="66"/>
      <c r="T133" s="68">
        <v>0</v>
      </c>
      <c r="U133" s="64">
        <f t="shared" si="109"/>
        <v>0.3</v>
      </c>
      <c r="V133" s="66">
        <v>0.3</v>
      </c>
      <c r="W133" s="66"/>
      <c r="X133" s="68">
        <v>0</v>
      </c>
    </row>
    <row r="134" spans="1:37" ht="11.25" customHeight="1" x14ac:dyDescent="0.2">
      <c r="A134" s="437"/>
      <c r="B134" s="438"/>
      <c r="C134" s="514"/>
      <c r="D134" s="495"/>
      <c r="E134" s="177">
        <v>27</v>
      </c>
      <c r="F134" s="466"/>
      <c r="G134" s="186" t="s">
        <v>64</v>
      </c>
      <c r="H134" s="519"/>
      <c r="I134" s="64">
        <f t="shared" si="103"/>
        <v>5</v>
      </c>
      <c r="J134" s="66">
        <v>5</v>
      </c>
      <c r="K134" s="27">
        <v>0</v>
      </c>
      <c r="L134" s="67">
        <v>0</v>
      </c>
      <c r="M134" s="64">
        <f t="shared" si="91"/>
        <v>5</v>
      </c>
      <c r="N134" s="66">
        <v>3.5</v>
      </c>
      <c r="O134" s="27">
        <v>0</v>
      </c>
      <c r="P134" s="131">
        <v>1.5</v>
      </c>
      <c r="Q134" s="64">
        <f t="shared" si="108"/>
        <v>5</v>
      </c>
      <c r="R134" s="66">
        <v>5</v>
      </c>
      <c r="S134" s="27"/>
      <c r="T134" s="67">
        <v>0</v>
      </c>
      <c r="U134" s="64">
        <f t="shared" si="109"/>
        <v>5</v>
      </c>
      <c r="V134" s="66">
        <v>5</v>
      </c>
      <c r="W134" s="27"/>
      <c r="X134" s="67">
        <v>0</v>
      </c>
    </row>
    <row r="135" spans="1:37" ht="11.25" customHeight="1" x14ac:dyDescent="0.2">
      <c r="A135" s="437"/>
      <c r="B135" s="438"/>
      <c r="C135" s="514"/>
      <c r="D135" s="495"/>
      <c r="E135" s="177">
        <v>28</v>
      </c>
      <c r="F135" s="466"/>
      <c r="G135" s="186" t="s">
        <v>65</v>
      </c>
      <c r="H135" s="519"/>
      <c r="I135" s="64">
        <f t="shared" si="103"/>
        <v>5</v>
      </c>
      <c r="J135" s="66">
        <v>5</v>
      </c>
      <c r="K135" s="27">
        <v>0</v>
      </c>
      <c r="L135" s="67">
        <v>0</v>
      </c>
      <c r="M135" s="64">
        <f t="shared" si="91"/>
        <v>5</v>
      </c>
      <c r="N135" s="66">
        <v>5</v>
      </c>
      <c r="O135" s="27">
        <v>0</v>
      </c>
      <c r="P135" s="67">
        <v>0</v>
      </c>
      <c r="Q135" s="64">
        <f t="shared" si="108"/>
        <v>5</v>
      </c>
      <c r="R135" s="66">
        <v>5</v>
      </c>
      <c r="S135" s="27"/>
      <c r="T135" s="67">
        <v>0</v>
      </c>
      <c r="U135" s="64">
        <f t="shared" si="109"/>
        <v>5</v>
      </c>
      <c r="V135" s="66">
        <v>5</v>
      </c>
      <c r="W135" s="27"/>
      <c r="X135" s="67">
        <v>0</v>
      </c>
    </row>
    <row r="136" spans="1:37" ht="11.25" customHeight="1" thickBot="1" x14ac:dyDescent="0.25">
      <c r="A136" s="437"/>
      <c r="B136" s="438"/>
      <c r="C136" s="514"/>
      <c r="D136" s="495"/>
      <c r="E136" s="180">
        <v>29</v>
      </c>
      <c r="F136" s="466"/>
      <c r="G136" s="186" t="s">
        <v>66</v>
      </c>
      <c r="H136" s="519"/>
      <c r="I136" s="69">
        <f t="shared" si="103"/>
        <v>3</v>
      </c>
      <c r="J136" s="70">
        <v>3</v>
      </c>
      <c r="K136" s="70">
        <v>0</v>
      </c>
      <c r="L136" s="71">
        <v>0</v>
      </c>
      <c r="M136" s="69">
        <f t="shared" si="91"/>
        <v>3</v>
      </c>
      <c r="N136" s="70">
        <v>3</v>
      </c>
      <c r="O136" s="70">
        <v>0</v>
      </c>
      <c r="P136" s="71">
        <v>0</v>
      </c>
      <c r="Q136" s="69">
        <f t="shared" si="108"/>
        <v>3</v>
      </c>
      <c r="R136" s="70">
        <v>3</v>
      </c>
      <c r="S136" s="70"/>
      <c r="T136" s="71">
        <v>0</v>
      </c>
      <c r="U136" s="69">
        <f t="shared" si="109"/>
        <v>3</v>
      </c>
      <c r="V136" s="70">
        <v>3</v>
      </c>
      <c r="W136" s="70"/>
      <c r="X136" s="71">
        <v>0</v>
      </c>
    </row>
    <row r="137" spans="1:37" ht="11.25" customHeight="1" thickBot="1" x14ac:dyDescent="0.25">
      <c r="A137" s="431"/>
      <c r="B137" s="435"/>
      <c r="C137" s="517"/>
      <c r="D137" s="417"/>
      <c r="E137" s="119"/>
      <c r="F137" s="343" t="s">
        <v>11</v>
      </c>
      <c r="G137" s="344"/>
      <c r="H137" s="345"/>
      <c r="I137" s="17">
        <f t="shared" si="103"/>
        <v>15.3</v>
      </c>
      <c r="J137" s="140">
        <f>SUM(J131:J136)</f>
        <v>15.3</v>
      </c>
      <c r="K137" s="140">
        <f>SUM(K131:K136)</f>
        <v>0</v>
      </c>
      <c r="L137" s="144">
        <f>SUM(L131:L136)</f>
        <v>0</v>
      </c>
      <c r="M137" s="17">
        <f t="shared" si="91"/>
        <v>16.8</v>
      </c>
      <c r="N137" s="140">
        <f>SUM(N131:N136)</f>
        <v>15.3</v>
      </c>
      <c r="O137" s="140">
        <f>SUM(O131:O136)</f>
        <v>0</v>
      </c>
      <c r="P137" s="144">
        <f>SUM(P131:P136)</f>
        <v>1.5</v>
      </c>
      <c r="Q137" s="17">
        <f t="shared" si="108"/>
        <v>16.8</v>
      </c>
      <c r="R137" s="140">
        <f>SUM(R131:R136)</f>
        <v>16.8</v>
      </c>
      <c r="S137" s="140"/>
      <c r="T137" s="144">
        <f>SUM(T131:T136)</f>
        <v>0</v>
      </c>
      <c r="U137" s="17">
        <f t="shared" si="109"/>
        <v>16.8</v>
      </c>
      <c r="V137" s="140">
        <f>SUM(V131:V136)</f>
        <v>16.8</v>
      </c>
      <c r="W137" s="140"/>
      <c r="X137" s="144">
        <f>SUM(X131:X136)</f>
        <v>0</v>
      </c>
    </row>
    <row r="138" spans="1:37" ht="25.5" customHeight="1" thickBot="1" x14ac:dyDescent="0.25">
      <c r="A138" s="430">
        <v>2</v>
      </c>
      <c r="B138" s="434">
        <v>4</v>
      </c>
      <c r="C138" s="432">
        <v>14</v>
      </c>
      <c r="D138" s="526" t="s">
        <v>59</v>
      </c>
      <c r="E138" s="174" t="s">
        <v>168</v>
      </c>
      <c r="F138" s="184" t="s">
        <v>20</v>
      </c>
      <c r="G138" s="178" t="s">
        <v>60</v>
      </c>
      <c r="H138" s="182" t="s">
        <v>14</v>
      </c>
      <c r="I138" s="274">
        <f t="shared" ref="I138:I148" si="110">SUM(J138,L138)</f>
        <v>10</v>
      </c>
      <c r="J138" s="268">
        <v>5</v>
      </c>
      <c r="K138" s="268">
        <v>0</v>
      </c>
      <c r="L138" s="269">
        <v>5</v>
      </c>
      <c r="M138" s="274">
        <f t="shared" si="91"/>
        <v>0</v>
      </c>
      <c r="N138" s="268"/>
      <c r="O138" s="268">
        <v>0</v>
      </c>
      <c r="P138" s="269"/>
      <c r="Q138" s="18">
        <f t="shared" ref="Q138:Q139" si="111">SUM(R138,T138)</f>
        <v>0</v>
      </c>
      <c r="R138" s="19"/>
      <c r="S138" s="19"/>
      <c r="T138" s="54">
        <v>0</v>
      </c>
      <c r="U138" s="18"/>
      <c r="V138" s="19"/>
      <c r="W138" s="19"/>
      <c r="X138" s="54">
        <v>0</v>
      </c>
    </row>
    <row r="139" spans="1:37" ht="26.25" customHeight="1" thickBot="1" x14ac:dyDescent="0.25">
      <c r="A139" s="431"/>
      <c r="B139" s="435"/>
      <c r="C139" s="433"/>
      <c r="D139" s="454"/>
      <c r="E139" s="120"/>
      <c r="F139" s="343" t="s">
        <v>11</v>
      </c>
      <c r="G139" s="344"/>
      <c r="H139" s="345"/>
      <c r="I139" s="139">
        <f t="shared" si="110"/>
        <v>10</v>
      </c>
      <c r="J139" s="140">
        <f>SUM(J138:J138)</f>
        <v>5</v>
      </c>
      <c r="K139" s="140">
        <f>SUM(K138:K138)</f>
        <v>0</v>
      </c>
      <c r="L139" s="144">
        <f>SUM(L138:L138)</f>
        <v>5</v>
      </c>
      <c r="M139" s="139">
        <f t="shared" ref="M139" si="112">SUM(N139,P139)</f>
        <v>0</v>
      </c>
      <c r="N139" s="140">
        <f>SUM(N138:N138)</f>
        <v>0</v>
      </c>
      <c r="O139" s="140">
        <f>SUM(O138:O138)</f>
        <v>0</v>
      </c>
      <c r="P139" s="144">
        <f>SUM(P138:P138)</f>
        <v>0</v>
      </c>
      <c r="Q139" s="139">
        <f t="shared" si="111"/>
        <v>0</v>
      </c>
      <c r="R139" s="140">
        <f>SUM(R138:R138)</f>
        <v>0</v>
      </c>
      <c r="S139" s="140"/>
      <c r="T139" s="144">
        <f>SUM(T138:T138)</f>
        <v>0</v>
      </c>
      <c r="U139" s="139">
        <f t="shared" ref="U139" si="113">SUM(V139,X139)</f>
        <v>0</v>
      </c>
      <c r="V139" s="140">
        <f>SUM(V138:V138)</f>
        <v>0</v>
      </c>
      <c r="W139" s="140"/>
      <c r="X139" s="144">
        <f>SUM(X138:X138)</f>
        <v>0</v>
      </c>
    </row>
    <row r="140" spans="1:37" ht="18.75" customHeight="1" x14ac:dyDescent="0.2">
      <c r="A140" s="437">
        <v>2</v>
      </c>
      <c r="B140" s="438">
        <v>4</v>
      </c>
      <c r="C140" s="439">
        <v>15</v>
      </c>
      <c r="D140" s="417" t="s">
        <v>172</v>
      </c>
      <c r="E140" s="420" t="s">
        <v>32</v>
      </c>
      <c r="F140" s="436" t="s">
        <v>20</v>
      </c>
      <c r="G140" s="365" t="s">
        <v>89</v>
      </c>
      <c r="H140" s="95" t="s">
        <v>14</v>
      </c>
      <c r="I140" s="274">
        <v>131</v>
      </c>
      <c r="J140" s="268">
        <v>131</v>
      </c>
      <c r="K140" s="268"/>
      <c r="L140" s="269"/>
      <c r="M140" s="198">
        <f>SUM(N140,P140)</f>
        <v>0</v>
      </c>
      <c r="N140" s="190"/>
      <c r="O140" s="190">
        <v>0</v>
      </c>
      <c r="P140" s="223"/>
      <c r="Q140" s="274"/>
      <c r="R140" s="268"/>
      <c r="S140" s="268"/>
      <c r="T140" s="269"/>
      <c r="U140" s="18"/>
      <c r="V140" s="19"/>
      <c r="W140" s="19"/>
      <c r="X140" s="54"/>
    </row>
    <row r="141" spans="1:37" s="138" customFormat="1" ht="18" customHeight="1" x14ac:dyDescent="0.2">
      <c r="A141" s="437"/>
      <c r="B141" s="438"/>
      <c r="C141" s="439"/>
      <c r="D141" s="417"/>
      <c r="E141" s="421"/>
      <c r="F141" s="436"/>
      <c r="G141" s="365"/>
      <c r="H141" s="95" t="s">
        <v>17</v>
      </c>
      <c r="I141" s="274"/>
      <c r="J141" s="268"/>
      <c r="K141" s="268"/>
      <c r="L141" s="269"/>
      <c r="M141" s="255">
        <f>N141+P141</f>
        <v>104.5</v>
      </c>
      <c r="N141" s="268"/>
      <c r="O141" s="268"/>
      <c r="P141" s="269">
        <v>104.5</v>
      </c>
      <c r="Q141" s="274"/>
      <c r="R141" s="268"/>
      <c r="S141" s="268"/>
      <c r="T141" s="269"/>
      <c r="U141" s="18"/>
      <c r="V141" s="19"/>
      <c r="W141" s="19"/>
      <c r="X141" s="54"/>
    </row>
    <row r="142" spans="1:37" ht="18" customHeight="1" x14ac:dyDescent="0.2">
      <c r="A142" s="437"/>
      <c r="B142" s="438"/>
      <c r="C142" s="439"/>
      <c r="D142" s="417"/>
      <c r="E142" s="420" t="s">
        <v>87</v>
      </c>
      <c r="F142" s="436"/>
      <c r="G142" s="365"/>
      <c r="H142" s="95" t="s">
        <v>14</v>
      </c>
      <c r="I142" s="274"/>
      <c r="J142" s="268"/>
      <c r="K142" s="268">
        <v>0</v>
      </c>
      <c r="L142" s="269"/>
      <c r="M142" s="255">
        <f t="shared" si="91"/>
        <v>138.80000000000001</v>
      </c>
      <c r="N142" s="268">
        <v>1</v>
      </c>
      <c r="O142" s="268">
        <v>0</v>
      </c>
      <c r="P142" s="269">
        <v>137.80000000000001</v>
      </c>
      <c r="Q142" s="255">
        <f>R142+T142</f>
        <v>400</v>
      </c>
      <c r="R142" s="268"/>
      <c r="S142" s="268"/>
      <c r="T142" s="269">
        <v>400</v>
      </c>
      <c r="U142" s="18">
        <f>V142+X142</f>
        <v>400</v>
      </c>
      <c r="V142" s="19"/>
      <c r="W142" s="19">
        <v>0</v>
      </c>
      <c r="X142" s="54">
        <v>400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8.75" customHeight="1" x14ac:dyDescent="0.2">
      <c r="A143" s="437"/>
      <c r="B143" s="438"/>
      <c r="C143" s="439"/>
      <c r="D143" s="417"/>
      <c r="E143" s="421"/>
      <c r="F143" s="436"/>
      <c r="G143" s="365"/>
      <c r="H143" s="96" t="s">
        <v>17</v>
      </c>
      <c r="I143" s="274"/>
      <c r="J143" s="268"/>
      <c r="K143" s="268">
        <v>0</v>
      </c>
      <c r="L143" s="269"/>
      <c r="M143" s="255">
        <f t="shared" si="91"/>
        <v>289.3</v>
      </c>
      <c r="N143" s="268">
        <v>4</v>
      </c>
      <c r="O143" s="268">
        <v>0</v>
      </c>
      <c r="P143" s="269">
        <v>285.3</v>
      </c>
      <c r="Q143" s="255"/>
      <c r="R143" s="268"/>
      <c r="S143" s="268"/>
      <c r="T143" s="269"/>
      <c r="U143" s="18"/>
      <c r="V143" s="19"/>
      <c r="W143" s="19">
        <v>0</v>
      </c>
      <c r="X143" s="54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s="138" customFormat="1" ht="18" customHeight="1" thickBot="1" x14ac:dyDescent="0.25">
      <c r="A144" s="437"/>
      <c r="B144" s="438"/>
      <c r="C144" s="439"/>
      <c r="D144" s="417"/>
      <c r="E144" s="213" t="s">
        <v>140</v>
      </c>
      <c r="F144" s="436"/>
      <c r="G144" s="365"/>
      <c r="H144" s="155" t="s">
        <v>14</v>
      </c>
      <c r="I144" s="271">
        <v>3</v>
      </c>
      <c r="J144" s="272">
        <v>3</v>
      </c>
      <c r="K144" s="272"/>
      <c r="L144" s="275"/>
      <c r="M144" s="255">
        <f t="shared" si="91"/>
        <v>0</v>
      </c>
      <c r="N144" s="272"/>
      <c r="O144" s="272"/>
      <c r="P144" s="273"/>
      <c r="Q144" s="271"/>
      <c r="R144" s="272"/>
      <c r="S144" s="272"/>
      <c r="T144" s="273"/>
      <c r="U144" s="81"/>
      <c r="V144" s="79"/>
      <c r="W144" s="79"/>
      <c r="X144" s="8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s="5" customFormat="1" ht="21" customHeight="1" thickBot="1" x14ac:dyDescent="0.25">
      <c r="A145" s="431"/>
      <c r="B145" s="435"/>
      <c r="C145" s="439"/>
      <c r="D145" s="402"/>
      <c r="E145" s="122"/>
      <c r="F145" s="343" t="s">
        <v>11</v>
      </c>
      <c r="G145" s="344"/>
      <c r="H145" s="345"/>
      <c r="I145" s="139">
        <f t="shared" si="110"/>
        <v>134</v>
      </c>
      <c r="J145" s="140">
        <f>SUM(J140:J144)</f>
        <v>134</v>
      </c>
      <c r="K145" s="140"/>
      <c r="L145" s="140"/>
      <c r="M145" s="139">
        <f>SUM(M140:M144)</f>
        <v>532.6</v>
      </c>
      <c r="N145" s="140">
        <f t="shared" ref="N145:O145" si="114">SUM(N140:N144)</f>
        <v>5</v>
      </c>
      <c r="O145" s="210">
        <f t="shared" si="114"/>
        <v>0</v>
      </c>
      <c r="P145" s="144">
        <f>SUM(P140:P144)</f>
        <v>527.6</v>
      </c>
      <c r="Q145" s="139">
        <f>SUM(Q140:Q144)</f>
        <v>400</v>
      </c>
      <c r="R145" s="140"/>
      <c r="S145" s="140"/>
      <c r="T145" s="144">
        <f>SUM(T140:T144)</f>
        <v>400</v>
      </c>
      <c r="U145" s="139">
        <f>SUM(U140:U144)</f>
        <v>400</v>
      </c>
      <c r="V145" s="140"/>
      <c r="W145" s="140"/>
      <c r="X145" s="144">
        <f>X140+X141+X142+X143+X144</f>
        <v>400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s="5" customFormat="1" ht="12.75" customHeight="1" thickBot="1" x14ac:dyDescent="0.25">
      <c r="A146" s="104">
        <v>2</v>
      </c>
      <c r="B146" s="116">
        <v>4</v>
      </c>
      <c r="C146" s="426" t="s">
        <v>9</v>
      </c>
      <c r="D146" s="427"/>
      <c r="E146" s="427"/>
      <c r="F146" s="428"/>
      <c r="G146" s="428"/>
      <c r="H146" s="429"/>
      <c r="I146" s="149">
        <f>SUM(I137,I128,I126,I124,I122,I119,I117,I115,I113,I111,I109,I107,I139,I145,I130)</f>
        <v>1052</v>
      </c>
      <c r="J146" s="149">
        <f>SUM(J137,J128,J126,J124,J122,J119,J117,J115,J113,J111,J109,J107,J139,J145,J130)</f>
        <v>1035.8000000000002</v>
      </c>
      <c r="K146" s="149">
        <f>SUM(K137,K128,K126,K124,K122,K119,K117,K115,K113,K111,K109,K107,K139,K145,K130)</f>
        <v>609.1</v>
      </c>
      <c r="L146" s="47">
        <f>SUM(L137,L128,L126,L124,L122,L119,L117,L115,L113,L111,L109,L107,L139,L145,L130)</f>
        <v>16.2</v>
      </c>
      <c r="M146" s="149">
        <f>N146+P146</f>
        <v>1582.8</v>
      </c>
      <c r="N146" s="149">
        <f>SUM(N145,N139,N137,N130,N128,N126,N124,N122,N119,N117,N115,N113,N111,N109,N107)</f>
        <v>1018.6999999999999</v>
      </c>
      <c r="O146" s="149">
        <f>SUM(O145,O139,O137,O130,O128,O126,O124,O122,O119,O117,O115,O113,O111,O109,O107)</f>
        <v>696.2</v>
      </c>
      <c r="P146" s="339">
        <f>SUM(P145,P139,P137,P130,P128,P126,P124,P122,P119,P117,P115,P113,P111,P109,P107)</f>
        <v>564.1</v>
      </c>
      <c r="Q146" s="73">
        <f t="shared" ref="Q146:X146" si="115">SUM(Q137,Q128,Q126,Q124,Q122,Q119,Q117,Q115,Q113,Q111,Q109,Q107,Q139,Q145,Q130)</f>
        <v>1526.9999999999998</v>
      </c>
      <c r="R146" s="149">
        <f t="shared" si="115"/>
        <v>1066.9999999999998</v>
      </c>
      <c r="S146" s="149">
        <f t="shared" si="115"/>
        <v>696.2</v>
      </c>
      <c r="T146" s="47">
        <f t="shared" si="115"/>
        <v>460</v>
      </c>
      <c r="U146" s="149">
        <f t="shared" si="115"/>
        <v>1476.9999999999998</v>
      </c>
      <c r="V146" s="149">
        <f t="shared" si="115"/>
        <v>1066.9999999999998</v>
      </c>
      <c r="W146" s="149">
        <f t="shared" si="115"/>
        <v>696.2</v>
      </c>
      <c r="X146" s="47">
        <f t="shared" si="115"/>
        <v>410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s="5" customFormat="1" ht="12.75" customHeight="1" thickBot="1" x14ac:dyDescent="0.25">
      <c r="A147" s="123">
        <v>2</v>
      </c>
      <c r="B147" s="404" t="s">
        <v>10</v>
      </c>
      <c r="C147" s="405"/>
      <c r="D147" s="405"/>
      <c r="E147" s="405"/>
      <c r="F147" s="405"/>
      <c r="G147" s="405"/>
      <c r="H147" s="406"/>
      <c r="I147" s="8">
        <f t="shared" ref="I147" si="116">SUM(J147,L147)</f>
        <v>4163.4000000000005</v>
      </c>
      <c r="J147" s="9">
        <f>SUM(J146,J104,J75,J98)</f>
        <v>3244.8</v>
      </c>
      <c r="K147" s="9">
        <f>SUM(K146,K104,K75,K98)</f>
        <v>636.90000000000009</v>
      </c>
      <c r="L147" s="9">
        <f>SUM(L146,L104,L75,L98)</f>
        <v>918.60000000000014</v>
      </c>
      <c r="M147" s="8">
        <f t="shared" si="91"/>
        <v>4355.7999999999993</v>
      </c>
      <c r="N147" s="9">
        <f>SUM(N146,N104,N75,N98)</f>
        <v>3137.7</v>
      </c>
      <c r="O147" s="9">
        <f>SUM(O146,O104,O75,O98)</f>
        <v>746.00000000000011</v>
      </c>
      <c r="P147" s="9">
        <f>SUM(P146,P104,P75,P98)</f>
        <v>1218.0999999999999</v>
      </c>
      <c r="Q147" s="8">
        <f t="shared" ref="Q147:Q148" si="117">SUM(R147,T147)</f>
        <v>3544.2</v>
      </c>
      <c r="R147" s="9">
        <f t="shared" ref="R147:X147" si="118">SUM(R146,R104,R75,R98)</f>
        <v>3084.2</v>
      </c>
      <c r="S147" s="9">
        <f t="shared" si="118"/>
        <v>706.2</v>
      </c>
      <c r="T147" s="337">
        <f t="shared" si="118"/>
        <v>460</v>
      </c>
      <c r="U147" s="338">
        <f t="shared" si="118"/>
        <v>3462</v>
      </c>
      <c r="V147" s="9">
        <f t="shared" si="118"/>
        <v>3052</v>
      </c>
      <c r="W147" s="9">
        <f t="shared" si="118"/>
        <v>696.2</v>
      </c>
      <c r="X147" s="337">
        <f t="shared" si="118"/>
        <v>410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s="5" customFormat="1" ht="12.75" customHeight="1" thickBot="1" x14ac:dyDescent="0.25">
      <c r="A148" s="523" t="s">
        <v>28</v>
      </c>
      <c r="B148" s="524"/>
      <c r="C148" s="524"/>
      <c r="D148" s="524"/>
      <c r="E148" s="524"/>
      <c r="F148" s="524"/>
      <c r="G148" s="524"/>
      <c r="H148" s="525"/>
      <c r="I148" s="167">
        <f t="shared" si="110"/>
        <v>5400.8</v>
      </c>
      <c r="J148" s="168">
        <f>J63+J147</f>
        <v>3280.1000000000004</v>
      </c>
      <c r="K148" s="168">
        <f>K63+K147</f>
        <v>636.90000000000009</v>
      </c>
      <c r="L148" s="168">
        <f>L63+L147</f>
        <v>2120.6999999999998</v>
      </c>
      <c r="M148" s="167">
        <f t="shared" si="91"/>
        <v>5360.2999999999993</v>
      </c>
      <c r="N148" s="168">
        <f>N63+N147</f>
        <v>3161.2</v>
      </c>
      <c r="O148" s="168">
        <f>O63+O147</f>
        <v>746.00000000000011</v>
      </c>
      <c r="P148" s="169">
        <f>P63+P147</f>
        <v>2199.1</v>
      </c>
      <c r="Q148" s="167">
        <f t="shared" si="117"/>
        <v>5669.2</v>
      </c>
      <c r="R148" s="168">
        <f>R63+R147</f>
        <v>3089.2</v>
      </c>
      <c r="S148" s="168">
        <f>S63+S147</f>
        <v>706.2</v>
      </c>
      <c r="T148" s="169">
        <f>T63+T147</f>
        <v>2580</v>
      </c>
      <c r="U148" s="167">
        <f t="shared" ref="U148" si="119">SUM(V148,X148)</f>
        <v>4035</v>
      </c>
      <c r="V148" s="168">
        <f>V63+V147</f>
        <v>3057</v>
      </c>
      <c r="W148" s="168">
        <f>W63+W147</f>
        <v>696.2</v>
      </c>
      <c r="X148" s="169">
        <f>X63+X147</f>
        <v>978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8.75" customHeight="1" x14ac:dyDescent="0.2">
      <c r="A149" s="424" t="s">
        <v>100</v>
      </c>
      <c r="B149" s="425"/>
      <c r="C149" s="425"/>
      <c r="D149" s="425"/>
      <c r="E149" s="425"/>
      <c r="F149" s="425"/>
      <c r="G149" s="425"/>
      <c r="H149" s="425"/>
      <c r="I149" s="322">
        <f>I24+I26+I28+I32+I34+I36+I39+I41+I46+I48+I50+I52+I57+I60+I66+I68+I72+I85+I87+I96+I100+I102+I106+I108+I110+I112+I114+I116+I118+I120+I123+I125+I127+I129+I131+I132+I133+I135+I134+I136+I138+I140+I142+I143+I144</f>
        <v>1735.2</v>
      </c>
      <c r="J149" s="323">
        <f>J144+J142+J140+J138+J136+J135+J134+J133+J132+J131+J129+J127+J125+J123+J120+J118+J116+J114+J112+J110+J108+J106+J102+J100+J96+J87+J85+J72+J69+J68+J66+J60+J57+J52+J50+J48+J46+J41+J39+J36+J34+J32+J28+J26+J24</f>
        <v>1080.3000000000002</v>
      </c>
      <c r="K149" s="323">
        <f t="shared" ref="K149:L149" si="120">K144+K142+K140+K138+K136+K135+K134+K133+K132+K131+K129+K127+K125+K123+K120+K118+K116+K114+K112+K110+K108+K106+K102+K100+K96+K87+K85+K72+K69+K68+K66+K60+K57+K52+K50+K48+K46+K41+K39+K36+K34+K32+K28+K26+K24</f>
        <v>625.30000000000007</v>
      </c>
      <c r="L149" s="323">
        <f t="shared" si="120"/>
        <v>654.9</v>
      </c>
      <c r="M149" s="324">
        <f>P149+N149</f>
        <v>2222.0999999999995</v>
      </c>
      <c r="N149" s="325">
        <f>N144+N142+N140+N138+N136+N135+N134+N133+N132+N131+N129+N127+N125+N123+N120+N118+N116+N114+N112+N110+N108+N106+N102+N100+N96+N87+N85+N72+N69+N68+N66+N60+N57+N52+N50+N48+N46+N41+N39+N36+N34+N32+N28+N26+N24</f>
        <v>1095.9999999999998</v>
      </c>
      <c r="O149" s="323">
        <f t="shared" ref="O149:P149" si="121">O144+O142+O140+O138+O136+O135+O134+O133+O132+O131+O129+O127+O125+O123+O120+O118+O116+O114+O112+O110+O108+O106+O102+O100+O96+O87+O85+O72+O69+O68+O66+O60+O57+O52+O50+O48+O46+O41+O39+O36+O34+O32+O28+O26+O24</f>
        <v>714.8</v>
      </c>
      <c r="P149" s="276">
        <f t="shared" si="121"/>
        <v>1126.0999999999999</v>
      </c>
      <c r="Q149" s="322">
        <f>Q24+Q26+Q28+Q32+Q34+Q36+Q39+Q41+Q46+Q48+Q50+Q52+Q57+Q60+Q66+Q68+Q72+Q85+Q87+Q96+Q100+Q102+Q106+Q108+Q110+Q112+Q114+Q116+Q118+Q120+Q123+Q125+Q127+Q129+Q131+Q132+Q133+Q135+Q134+Q136+Q138+Q140+Q142+Q143+Q144</f>
        <v>3612.0000000000009</v>
      </c>
      <c r="R149" s="323">
        <f>R144+R142+R140+R138+R136+R135+R134+R133+R132+R131+R129+R127+R125+R123+R120+R118+R116+R114+R112+R110+R108+R106+R102+R100+R96+R87+R85+R72+R69+R68+R66+R60+R57+R52+R50+R48+R46+R41+R39+R36+R34+R32+R28+R26+R24</f>
        <v>1081.9999999999998</v>
      </c>
      <c r="S149" s="323">
        <f t="shared" ref="S149:T149" si="122">S144+S142+S140+S138+S136+S135+S134+S133+S132+S131+S129+S127+S125+S123+S120+S118+S116+S114+S112+S110+S108+S106+S102+S100+S96+S87+S85+S72+S69+S68+S66+S60+S57+S52+S50+S48+S46+S41+S39+S36+S34+S32+S28+S26+S24</f>
        <v>696.2</v>
      </c>
      <c r="T149" s="276">
        <f t="shared" si="122"/>
        <v>2580</v>
      </c>
      <c r="U149" s="322">
        <f>U24+U26+U28+U32+U34+U36+U39+U41+U46+U48+U50+U52+U57+U60+U66+U68+U72+U85+U87+U96+U100+U102+U106+U108+U110+U112+U114+U116+U118+U120+U123+U125+U127+U129+U131+U132+U133+U135+U134+U136+U138+U140+U142+U143+U144</f>
        <v>2039.9999999999998</v>
      </c>
      <c r="V149" s="323">
        <f>V144+V142+V140+V138+V136+V135+V134+V133+V132+V131+V129+V127+V125+V123+V120+V118+V116+V114+V112+V110+V108+V106+V102+V100+V96+V87+V85+V72+V69+V68+V66+V60+V57+V52+V50+V48+V46+V41+V39+V36+V34+V32+V28+V26+V24</f>
        <v>1061.9999999999998</v>
      </c>
      <c r="W149" s="323">
        <f t="shared" ref="W149:X149" si="123">W144+W142+W140+W138+W136+W135+W134+W133+W132+W131+W129+W127+W125+W123+W120+W118+W116+W114+W112+W110+W108+W106+W102+W100+W96+W87+W85+W72+W69+W68+W66+W60+W57+W52+W50+W48+W46+W41+W39+W36+W34+W32+W28+W26+W24</f>
        <v>696.2</v>
      </c>
      <c r="X149" s="276">
        <f t="shared" si="123"/>
        <v>978</v>
      </c>
    </row>
    <row r="150" spans="1:37" ht="13.5" customHeight="1" x14ac:dyDescent="0.2">
      <c r="A150" s="422" t="s">
        <v>101</v>
      </c>
      <c r="B150" s="423"/>
      <c r="C150" s="423"/>
      <c r="D150" s="423"/>
      <c r="E150" s="423"/>
      <c r="F150" s="423"/>
      <c r="G150" s="423"/>
      <c r="H150" s="423"/>
      <c r="I150" s="218">
        <f t="shared" ref="I150:X150" si="124">I77</f>
        <v>256</v>
      </c>
      <c r="J150" s="10">
        <f t="shared" si="124"/>
        <v>229</v>
      </c>
      <c r="K150" s="10">
        <f t="shared" si="124"/>
        <v>0</v>
      </c>
      <c r="L150" s="277">
        <f t="shared" si="124"/>
        <v>27</v>
      </c>
      <c r="M150" s="218">
        <f t="shared" si="124"/>
        <v>247</v>
      </c>
      <c r="N150" s="10">
        <f t="shared" si="124"/>
        <v>247</v>
      </c>
      <c r="O150" s="10">
        <f t="shared" si="124"/>
        <v>0</v>
      </c>
      <c r="P150" s="197">
        <f t="shared" si="124"/>
        <v>0</v>
      </c>
      <c r="Q150" s="218">
        <f t="shared" si="124"/>
        <v>247</v>
      </c>
      <c r="R150" s="10">
        <f t="shared" si="124"/>
        <v>247</v>
      </c>
      <c r="S150" s="10">
        <f t="shared" si="124"/>
        <v>0</v>
      </c>
      <c r="T150" s="277">
        <f t="shared" si="124"/>
        <v>0</v>
      </c>
      <c r="U150" s="218">
        <f t="shared" si="124"/>
        <v>247</v>
      </c>
      <c r="V150" s="10">
        <f t="shared" si="124"/>
        <v>247</v>
      </c>
      <c r="W150" s="10">
        <f t="shared" si="124"/>
        <v>0</v>
      </c>
      <c r="X150" s="277">
        <f t="shared" si="124"/>
        <v>0</v>
      </c>
    </row>
    <row r="151" spans="1:37" ht="12.75" customHeight="1" x14ac:dyDescent="0.2">
      <c r="A151" s="422" t="s">
        <v>102</v>
      </c>
      <c r="B151" s="423"/>
      <c r="C151" s="423"/>
      <c r="D151" s="423"/>
      <c r="E151" s="423"/>
      <c r="F151" s="423"/>
      <c r="G151" s="423"/>
      <c r="H151" s="423"/>
      <c r="I151" s="218">
        <f t="shared" ref="I151:X151" si="125">I78</f>
        <v>26.2</v>
      </c>
      <c r="J151" s="10">
        <f t="shared" si="125"/>
        <v>26.2</v>
      </c>
      <c r="K151" s="10">
        <f t="shared" si="125"/>
        <v>0</v>
      </c>
      <c r="L151" s="197">
        <f t="shared" si="125"/>
        <v>0</v>
      </c>
      <c r="M151" s="218">
        <f t="shared" si="125"/>
        <v>56.7</v>
      </c>
      <c r="N151" s="10">
        <f t="shared" si="125"/>
        <v>56.7</v>
      </c>
      <c r="O151" s="10">
        <f t="shared" si="125"/>
        <v>0</v>
      </c>
      <c r="P151" s="197">
        <f t="shared" si="125"/>
        <v>0</v>
      </c>
      <c r="Q151" s="218">
        <f t="shared" si="125"/>
        <v>0</v>
      </c>
      <c r="R151" s="10">
        <f t="shared" si="125"/>
        <v>0</v>
      </c>
      <c r="S151" s="10">
        <f t="shared" si="125"/>
        <v>0</v>
      </c>
      <c r="T151" s="277">
        <f t="shared" si="125"/>
        <v>0</v>
      </c>
      <c r="U151" s="218">
        <f t="shared" si="125"/>
        <v>0</v>
      </c>
      <c r="V151" s="10">
        <f t="shared" si="125"/>
        <v>0</v>
      </c>
      <c r="W151" s="10">
        <f t="shared" si="125"/>
        <v>0</v>
      </c>
      <c r="X151" s="197">
        <f t="shared" si="125"/>
        <v>0</v>
      </c>
    </row>
    <row r="152" spans="1:37" ht="12" customHeight="1" x14ac:dyDescent="0.2">
      <c r="A152" s="422" t="s">
        <v>103</v>
      </c>
      <c r="B152" s="423"/>
      <c r="C152" s="423"/>
      <c r="D152" s="423"/>
      <c r="E152" s="423"/>
      <c r="F152" s="423"/>
      <c r="G152" s="423"/>
      <c r="H152" s="423"/>
      <c r="I152" s="219">
        <f>J152+L152</f>
        <v>1021.5</v>
      </c>
      <c r="J152" s="11">
        <f>SUM(J13,J16,J19,J143,J89,J71,J22)</f>
        <v>142.60000000000002</v>
      </c>
      <c r="K152" s="11">
        <f>SUM(K13,K16,K19,K143,K89,K71,K22)</f>
        <v>8</v>
      </c>
      <c r="L152" s="196">
        <f>SUM(L13,L16,L19,L143,L89,L71,L22)</f>
        <v>878.9</v>
      </c>
      <c r="M152" s="219">
        <f t="shared" ref="M152" si="126">N152+P152</f>
        <v>962</v>
      </c>
      <c r="N152" s="11">
        <f>SUM(N13,N16,N19,N143,N89,N71,N22)</f>
        <v>49.2</v>
      </c>
      <c r="O152" s="11">
        <f>SUM(O13,O16,O19,O143,O89,O71,O22)</f>
        <v>30.2</v>
      </c>
      <c r="P152" s="196">
        <f>SUM(P13,P16,P19,P143,P89,P71,P22,P141)</f>
        <v>912.8</v>
      </c>
      <c r="Q152" s="248">
        <f t="shared" ref="Q152" si="127">R152+T152</f>
        <v>12.2</v>
      </c>
      <c r="R152" s="11">
        <f>SUM(R13,R16,R19,R143,R89,R71,R22)</f>
        <v>12.2</v>
      </c>
      <c r="S152" s="11">
        <f>SUM(S13,S16,S19,S143,S89,S71,S22)</f>
        <v>10</v>
      </c>
      <c r="T152" s="196">
        <f>SUM(T13,T16,T19,T143,T89,T71,T22)</f>
        <v>0</v>
      </c>
      <c r="U152" s="219">
        <f t="shared" ref="U152" si="128">V152+X152</f>
        <v>0</v>
      </c>
      <c r="V152" s="11">
        <f>SUM(V13,V16,V19,V143,V89,V71,V22)</f>
        <v>0</v>
      </c>
      <c r="W152" s="11">
        <f>SUM(W13,W16,W19,W143,W89,W71,W22)</f>
        <v>0</v>
      </c>
      <c r="X152" s="196">
        <f>SUM(X13,X16,X19,X143,X89,X71,X22)</f>
        <v>0</v>
      </c>
    </row>
    <row r="153" spans="1:37" ht="12" customHeight="1" x14ac:dyDescent="0.2">
      <c r="A153" s="422" t="s">
        <v>104</v>
      </c>
      <c r="B153" s="423"/>
      <c r="C153" s="423"/>
      <c r="D153" s="423"/>
      <c r="E153" s="423"/>
      <c r="F153" s="423"/>
      <c r="G153" s="423"/>
      <c r="H153" s="423"/>
      <c r="I153" s="219">
        <f>SUM(J153,L153)</f>
        <v>140.30000000000001</v>
      </c>
      <c r="J153" s="11"/>
      <c r="K153" s="11">
        <f>SUM(K12,K15,K18)</f>
        <v>0</v>
      </c>
      <c r="L153" s="196">
        <f>SUM(L12,L15,L18,L21)</f>
        <v>140.30000000000001</v>
      </c>
      <c r="M153" s="219">
        <f>SUM(N153,P153)</f>
        <v>0</v>
      </c>
      <c r="N153" s="11"/>
      <c r="O153" s="11">
        <f>SUM(O12,O15,O18)</f>
        <v>0</v>
      </c>
      <c r="P153" s="196">
        <f>SUM(P12,P15,P18,P21)</f>
        <v>0</v>
      </c>
      <c r="Q153" s="248">
        <f>SUM(R153,T153)</f>
        <v>0</v>
      </c>
      <c r="R153" s="11"/>
      <c r="S153" s="11">
        <f>SUM(S12,S15,S18)</f>
        <v>0</v>
      </c>
      <c r="T153" s="196">
        <f>SUM(T12,T15,T18,T21)</f>
        <v>0</v>
      </c>
      <c r="U153" s="219">
        <f>SUM(V153,X153)</f>
        <v>0</v>
      </c>
      <c r="V153" s="11"/>
      <c r="W153" s="11">
        <f>SUM(W12,W15,W18)</f>
        <v>0</v>
      </c>
      <c r="X153" s="196">
        <f>SUM(X12,X15,X18,X21)</f>
        <v>0</v>
      </c>
    </row>
    <row r="154" spans="1:37" ht="13.5" customHeight="1" x14ac:dyDescent="0.2">
      <c r="A154" s="399" t="s">
        <v>105</v>
      </c>
      <c r="B154" s="400"/>
      <c r="C154" s="400"/>
      <c r="D154" s="400"/>
      <c r="E154" s="400"/>
      <c r="F154" s="400"/>
      <c r="G154" s="400"/>
      <c r="H154" s="400"/>
      <c r="I154" s="219">
        <f>SUM(J154,L154)</f>
        <v>5</v>
      </c>
      <c r="J154" s="11">
        <f>J121</f>
        <v>5</v>
      </c>
      <c r="K154" s="11">
        <f>K121</f>
        <v>0</v>
      </c>
      <c r="L154" s="196">
        <f>L121</f>
        <v>0</v>
      </c>
      <c r="M154" s="219">
        <f>SUM(N154,P154)</f>
        <v>10</v>
      </c>
      <c r="N154" s="11">
        <f>N121</f>
        <v>10</v>
      </c>
      <c r="O154" s="11">
        <f>O121</f>
        <v>0</v>
      </c>
      <c r="P154" s="196">
        <f>P121</f>
        <v>0</v>
      </c>
      <c r="Q154" s="248">
        <f>SUM(R154,T154)</f>
        <v>10</v>
      </c>
      <c r="R154" s="11">
        <f>R121</f>
        <v>10</v>
      </c>
      <c r="S154" s="11">
        <f>S121</f>
        <v>0</v>
      </c>
      <c r="T154" s="196">
        <f>T121</f>
        <v>0</v>
      </c>
      <c r="U154" s="219">
        <f>SUM(V154,X154)</f>
        <v>10</v>
      </c>
      <c r="V154" s="11">
        <f>V121</f>
        <v>10</v>
      </c>
      <c r="W154" s="11">
        <f>W121</f>
        <v>0</v>
      </c>
      <c r="X154" s="196">
        <f>X121</f>
        <v>0</v>
      </c>
    </row>
    <row r="155" spans="1:37" ht="13.5" customHeight="1" x14ac:dyDescent="0.2">
      <c r="A155" s="399" t="s">
        <v>106</v>
      </c>
      <c r="B155" s="400"/>
      <c r="C155" s="400"/>
      <c r="D155" s="400"/>
      <c r="E155" s="400"/>
      <c r="F155" s="400"/>
      <c r="G155" s="400"/>
      <c r="H155" s="400"/>
      <c r="I155" s="219">
        <f>J155+L155</f>
        <v>249.7</v>
      </c>
      <c r="J155" s="11">
        <f>J88+J95+J92+J82</f>
        <v>48.6</v>
      </c>
      <c r="K155" s="11">
        <f>K88+K92+K82+K37</f>
        <v>2.6</v>
      </c>
      <c r="L155" s="196">
        <f>L85+L88+L92+L95+L82</f>
        <v>201.1</v>
      </c>
      <c r="M155" s="219">
        <f>N155+P155</f>
        <v>55.2</v>
      </c>
      <c r="N155" s="11">
        <f>N88+N95+N92+N82</f>
        <v>1</v>
      </c>
      <c r="O155" s="11">
        <f>O88+O92+O82+O37</f>
        <v>1</v>
      </c>
      <c r="P155" s="196">
        <f>P85+P88+P92+P95+P82</f>
        <v>54.2</v>
      </c>
      <c r="Q155" s="248">
        <f>R155+T155</f>
        <v>38</v>
      </c>
      <c r="R155" s="11">
        <f>R88+R95+R92+R82</f>
        <v>38</v>
      </c>
      <c r="S155" s="11">
        <f>S88+S92+S82+S37</f>
        <v>0</v>
      </c>
      <c r="T155" s="196">
        <f>T85+T88+T37+T92+T95+T82</f>
        <v>0</v>
      </c>
      <c r="U155" s="219">
        <f>V155+X155</f>
        <v>38</v>
      </c>
      <c r="V155" s="11">
        <f>V88+V95+V92+V82</f>
        <v>38</v>
      </c>
      <c r="W155" s="11">
        <f>W88+W92+W82+W37</f>
        <v>0</v>
      </c>
      <c r="X155" s="196">
        <f>X85+X88+X37+X92+X95+X82</f>
        <v>0</v>
      </c>
    </row>
    <row r="156" spans="1:37" s="138" customFormat="1" ht="13.5" customHeight="1" x14ac:dyDescent="0.2">
      <c r="A156" s="399" t="s">
        <v>129</v>
      </c>
      <c r="B156" s="400"/>
      <c r="C156" s="400"/>
      <c r="D156" s="400"/>
      <c r="E156" s="400"/>
      <c r="F156" s="400"/>
      <c r="G156" s="400"/>
      <c r="H156" s="400"/>
      <c r="I156" s="219">
        <f>SUM(J156+L156)</f>
        <v>4.9000000000000004</v>
      </c>
      <c r="J156" s="11">
        <f>SUM(J73)</f>
        <v>1.1000000000000001</v>
      </c>
      <c r="K156" s="11">
        <f>SUM(K73)</f>
        <v>1</v>
      </c>
      <c r="L156" s="196">
        <f>SUM(L73)</f>
        <v>3.8</v>
      </c>
      <c r="M156" s="219">
        <f>N156+P156</f>
        <v>1.3</v>
      </c>
      <c r="N156" s="11">
        <f>SUM(N73)</f>
        <v>1.3</v>
      </c>
      <c r="O156" s="11"/>
      <c r="P156" s="196">
        <f>SUM(P73)</f>
        <v>0</v>
      </c>
      <c r="Q156" s="248"/>
      <c r="R156" s="11">
        <f>SUM(R73)</f>
        <v>0</v>
      </c>
      <c r="S156" s="11"/>
      <c r="T156" s="196">
        <f>SUM(T73)</f>
        <v>0</v>
      </c>
      <c r="U156" s="219"/>
      <c r="V156" s="11">
        <f>SUM(V73)</f>
        <v>0</v>
      </c>
      <c r="W156" s="11"/>
      <c r="X156" s="196">
        <f>SUM(X73)</f>
        <v>0</v>
      </c>
    </row>
    <row r="157" spans="1:37" x14ac:dyDescent="0.2">
      <c r="A157" s="415" t="s">
        <v>132</v>
      </c>
      <c r="B157" s="416"/>
      <c r="C157" s="416"/>
      <c r="D157" s="416"/>
      <c r="E157" s="416"/>
      <c r="F157" s="416"/>
      <c r="G157" s="416"/>
      <c r="H157" s="416"/>
      <c r="I157" s="219">
        <f>SUM(J157,L157)</f>
        <v>0</v>
      </c>
      <c r="J157" s="11"/>
      <c r="K157" s="11"/>
      <c r="L157" s="196"/>
      <c r="M157" s="219">
        <f>SUM(N157,P157)</f>
        <v>0</v>
      </c>
      <c r="N157" s="11"/>
      <c r="O157" s="11"/>
      <c r="P157" s="196"/>
      <c r="Q157" s="248">
        <f>SUM(R157,T157)</f>
        <v>0</v>
      </c>
      <c r="R157" s="11"/>
      <c r="S157" s="11"/>
      <c r="T157" s="196"/>
      <c r="U157" s="219">
        <f>SUM(V157,X157)</f>
        <v>0</v>
      </c>
      <c r="V157" s="11"/>
      <c r="W157" s="11"/>
      <c r="X157" s="196"/>
    </row>
    <row r="158" spans="1:37" s="138" customFormat="1" x14ac:dyDescent="0.2">
      <c r="A158" s="422" t="s">
        <v>145</v>
      </c>
      <c r="B158" s="423"/>
      <c r="C158" s="423"/>
      <c r="D158" s="423"/>
      <c r="E158" s="423"/>
      <c r="F158" s="423"/>
      <c r="G158" s="423"/>
      <c r="H158" s="423"/>
      <c r="I158" s="219">
        <f>J158+L158</f>
        <v>1730</v>
      </c>
      <c r="J158" s="11">
        <f>J80+J93+J83+J90</f>
        <v>1717.3</v>
      </c>
      <c r="K158" s="11">
        <f>K80+K93+K83</f>
        <v>0</v>
      </c>
      <c r="L158" s="196">
        <f>L80+L93+L83+L90</f>
        <v>12.7</v>
      </c>
      <c r="M158" s="219">
        <f>N158</f>
        <v>1700</v>
      </c>
      <c r="N158" s="11">
        <f>N80+N93+N83</f>
        <v>1700</v>
      </c>
      <c r="O158" s="11"/>
      <c r="P158" s="196">
        <f>SUM(P93)</f>
        <v>0</v>
      </c>
      <c r="Q158" s="248">
        <f>R158</f>
        <v>1700</v>
      </c>
      <c r="R158" s="11">
        <f>R80+R93+R83</f>
        <v>1700</v>
      </c>
      <c r="S158" s="11"/>
      <c r="T158" s="196"/>
      <c r="U158" s="219">
        <f>V158</f>
        <v>1700</v>
      </c>
      <c r="V158" s="11">
        <f>V80+V93+V83</f>
        <v>1700</v>
      </c>
      <c r="W158" s="11"/>
      <c r="X158" s="196"/>
    </row>
    <row r="159" spans="1:37" s="138" customFormat="1" x14ac:dyDescent="0.2">
      <c r="A159" s="520" t="s">
        <v>147</v>
      </c>
      <c r="B159" s="520"/>
      <c r="C159" s="520"/>
      <c r="D159" s="520"/>
      <c r="E159" s="520"/>
      <c r="F159" s="520"/>
      <c r="G159" s="520"/>
      <c r="H159" s="521"/>
      <c r="I159" s="219">
        <f>J159+L159</f>
        <v>61</v>
      </c>
      <c r="J159" s="11">
        <f>J53+J42</f>
        <v>30</v>
      </c>
      <c r="K159" s="11">
        <f t="shared" ref="K159:L159" si="129">K53+K42</f>
        <v>0</v>
      </c>
      <c r="L159" s="11">
        <f t="shared" si="129"/>
        <v>31</v>
      </c>
      <c r="M159" s="219">
        <f>N159</f>
        <v>0</v>
      </c>
      <c r="N159" s="326">
        <f>N53+N42</f>
        <v>0</v>
      </c>
      <c r="O159" s="11">
        <f t="shared" ref="O159:P159" si="130">O53+O42</f>
        <v>0</v>
      </c>
      <c r="P159" s="196">
        <f t="shared" si="130"/>
        <v>0</v>
      </c>
      <c r="Q159" s="248">
        <f>R159</f>
        <v>0</v>
      </c>
      <c r="R159" s="11">
        <f>R53+R42</f>
        <v>0</v>
      </c>
      <c r="S159" s="11">
        <f t="shared" ref="S159:T159" si="131">S53+S42</f>
        <v>0</v>
      </c>
      <c r="T159" s="196">
        <f t="shared" si="131"/>
        <v>0</v>
      </c>
      <c r="U159" s="219">
        <f>V159</f>
        <v>0</v>
      </c>
      <c r="V159" s="11">
        <f>V53+V42</f>
        <v>0</v>
      </c>
      <c r="W159" s="11">
        <f t="shared" ref="W159:X159" si="132">W53+W42</f>
        <v>0</v>
      </c>
      <c r="X159" s="196">
        <f t="shared" si="132"/>
        <v>0</v>
      </c>
    </row>
    <row r="160" spans="1:37" s="138" customFormat="1" ht="13.5" customHeight="1" x14ac:dyDescent="0.2">
      <c r="A160" s="520" t="s">
        <v>148</v>
      </c>
      <c r="B160" s="520"/>
      <c r="C160" s="520"/>
      <c r="D160" s="520"/>
      <c r="E160" s="520"/>
      <c r="F160" s="520"/>
      <c r="G160" s="520"/>
      <c r="H160" s="521"/>
      <c r="I160" s="219">
        <f>J160+L160</f>
        <v>72.7</v>
      </c>
      <c r="J160" s="11">
        <f>J58+J54</f>
        <v>0</v>
      </c>
      <c r="K160" s="11">
        <f t="shared" ref="K160:L160" si="133">K58+K54</f>
        <v>0</v>
      </c>
      <c r="L160" s="11">
        <f t="shared" si="133"/>
        <v>72.7</v>
      </c>
      <c r="M160" s="219">
        <f>N160+P160</f>
        <v>0</v>
      </c>
      <c r="N160" s="11">
        <f>N58+N54</f>
        <v>0</v>
      </c>
      <c r="O160" s="11">
        <f t="shared" ref="O160:P160" si="134">O58+O54</f>
        <v>0</v>
      </c>
      <c r="P160" s="333">
        <f t="shared" si="134"/>
        <v>0</v>
      </c>
      <c r="Q160" s="219">
        <f>R160</f>
        <v>0</v>
      </c>
      <c r="R160" s="11"/>
      <c r="S160" s="11"/>
      <c r="T160" s="196"/>
      <c r="U160" s="219">
        <f>V160</f>
        <v>0</v>
      </c>
      <c r="V160" s="11"/>
      <c r="W160" s="11"/>
      <c r="X160" s="196"/>
    </row>
    <row r="161" spans="1:24" s="138" customFormat="1" ht="13.5" customHeight="1" x14ac:dyDescent="0.2">
      <c r="A161" s="400" t="s">
        <v>160</v>
      </c>
      <c r="B161" s="400"/>
      <c r="C161" s="400"/>
      <c r="D161" s="400"/>
      <c r="E161" s="400"/>
      <c r="F161" s="400"/>
      <c r="G161" s="400"/>
      <c r="H161" s="528"/>
      <c r="I161" s="219">
        <f>J161+L161</f>
        <v>98.3</v>
      </c>
      <c r="J161" s="11">
        <f>J55</f>
        <v>0</v>
      </c>
      <c r="K161" s="11">
        <f t="shared" ref="K161:L161" si="135">K55</f>
        <v>0</v>
      </c>
      <c r="L161" s="11">
        <f t="shared" si="135"/>
        <v>98.3</v>
      </c>
      <c r="M161" s="330"/>
      <c r="N161" s="11"/>
      <c r="O161" s="11"/>
      <c r="P161" s="196"/>
      <c r="Q161" s="331"/>
      <c r="R161" s="11"/>
      <c r="S161" s="11"/>
      <c r="T161" s="196"/>
      <c r="U161" s="330"/>
      <c r="V161" s="11"/>
      <c r="W161" s="11"/>
      <c r="X161" s="196"/>
    </row>
    <row r="162" spans="1:24" s="138" customFormat="1" ht="13.5" customHeight="1" thickBot="1" x14ac:dyDescent="0.25">
      <c r="A162" s="418" t="s">
        <v>161</v>
      </c>
      <c r="B162" s="419"/>
      <c r="C162" s="419"/>
      <c r="D162" s="419"/>
      <c r="E162" s="419"/>
      <c r="F162" s="419"/>
      <c r="G162" s="419"/>
      <c r="H162" s="419"/>
      <c r="I162" s="332">
        <f>SUM(I37)</f>
        <v>0</v>
      </c>
      <c r="J162" s="246">
        <f>SUM(J37)</f>
        <v>0</v>
      </c>
      <c r="K162" s="246">
        <f>SUM(K37)</f>
        <v>0</v>
      </c>
      <c r="L162" s="247">
        <f>SUM(L37)</f>
        <v>0</v>
      </c>
      <c r="M162" s="245">
        <v>106</v>
      </c>
      <c r="N162" s="246"/>
      <c r="O162" s="246"/>
      <c r="P162" s="247">
        <f>SUM(P37)</f>
        <v>106</v>
      </c>
      <c r="Q162" s="249"/>
      <c r="R162" s="246"/>
      <c r="S162" s="246"/>
      <c r="T162" s="247"/>
      <c r="U162" s="245"/>
      <c r="V162" s="246"/>
      <c r="W162" s="246"/>
      <c r="X162" s="247"/>
    </row>
    <row r="163" spans="1:24" ht="12" thickBot="1" x14ac:dyDescent="0.25">
      <c r="A163" s="396" t="s">
        <v>13</v>
      </c>
      <c r="B163" s="397"/>
      <c r="C163" s="397"/>
      <c r="D163" s="397"/>
      <c r="E163" s="397"/>
      <c r="F163" s="397"/>
      <c r="G163" s="397"/>
      <c r="H163" s="398"/>
      <c r="I163" s="245">
        <f>L163+J163</f>
        <v>5400.8</v>
      </c>
      <c r="J163" s="246">
        <f>J149+J150+J151+J152+J153+J154+J155+J156+J157+J158+J159+J160+J161+J162</f>
        <v>3280.1000000000004</v>
      </c>
      <c r="K163" s="246">
        <f t="shared" ref="K163:L163" si="136">K149+K150+K151+K152+K153+K154+K155+K156+K157+K158+K159+K160+K161+K162</f>
        <v>636.90000000000009</v>
      </c>
      <c r="L163" s="246">
        <f t="shared" si="136"/>
        <v>2120.6999999999998</v>
      </c>
      <c r="M163" s="230">
        <f>P163+N163</f>
        <v>5360.2999999999993</v>
      </c>
      <c r="N163" s="231">
        <f>N149+N150+N151+N152+N153+N154+N155+N156+N157+N158+N159+N160+N161+N162</f>
        <v>3161.2</v>
      </c>
      <c r="O163" s="231">
        <f t="shared" ref="O163" si="137">O149+O150+O151+O152+O153+O154+O155+O156+O157+O158+O159+O160+O161+O162</f>
        <v>746</v>
      </c>
      <c r="P163" s="232">
        <f t="shared" ref="P163" si="138">P149+P150+P151+P152+P153+P154+P155+P156+P157+P158+P159+P160+P161+P162</f>
        <v>2199.1</v>
      </c>
      <c r="Q163" s="230">
        <f>SUM(R163,T163)</f>
        <v>5669.2</v>
      </c>
      <c r="R163" s="231">
        <f>R149+R150+R151+R152+R153+R154+R155+R156+R157+R158+R159+R160+R161+R162</f>
        <v>3089.2</v>
      </c>
      <c r="S163" s="231">
        <f t="shared" ref="S163" si="139">S149+S150+S151+S152+S153+S154+S155+S156+S157+S158+S159+S160+S161+S162</f>
        <v>706.2</v>
      </c>
      <c r="T163" s="232">
        <f t="shared" ref="T163" si="140">T149+T150+T151+T152+T153+T154+T155+T156+T157+T158+T159+T160+T161+T162</f>
        <v>2580</v>
      </c>
      <c r="U163" s="230">
        <f>SUM(V163,X163)</f>
        <v>4035</v>
      </c>
      <c r="V163" s="231">
        <f>V149+V150+V151+V152+V153+V154+V155+V156+V157+V158+V159+V160+V161+V162</f>
        <v>3057</v>
      </c>
      <c r="W163" s="231">
        <f t="shared" ref="W163" si="141">W149+W150+W151+W152+W153+W154+W155+W156+W157+W158+W159+W160+W161+W162</f>
        <v>696.2</v>
      </c>
      <c r="X163" s="232">
        <f t="shared" ref="X163" si="142">X149+X150+X151+X152+X153+X154+X155+X156+X157+X158+X159+X160+X161+X162</f>
        <v>978</v>
      </c>
    </row>
    <row r="165" spans="1:24" x14ac:dyDescent="0.2">
      <c r="I165" s="20">
        <f>I148-I163</f>
        <v>0</v>
      </c>
      <c r="J165" s="20">
        <f>J148-J163</f>
        <v>0</v>
      </c>
      <c r="K165" s="20">
        <f>K148-K163</f>
        <v>0</v>
      </c>
      <c r="L165" s="20">
        <f>L148-L163</f>
        <v>0</v>
      </c>
      <c r="M165" s="20">
        <f>M148-M163</f>
        <v>0</v>
      </c>
      <c r="N165" s="20"/>
      <c r="O165" s="20">
        <f t="shared" ref="O165:X165" si="143">O148-O163</f>
        <v>0</v>
      </c>
      <c r="P165" s="20">
        <f t="shared" si="143"/>
        <v>0</v>
      </c>
      <c r="Q165" s="20">
        <f t="shared" si="143"/>
        <v>0</v>
      </c>
      <c r="R165" s="20">
        <f t="shared" si="143"/>
        <v>0</v>
      </c>
      <c r="S165" s="20">
        <f t="shared" si="143"/>
        <v>0</v>
      </c>
      <c r="T165" s="20">
        <f t="shared" si="143"/>
        <v>0</v>
      </c>
      <c r="U165" s="20">
        <f t="shared" si="143"/>
        <v>0</v>
      </c>
      <c r="V165" s="20">
        <f t="shared" si="143"/>
        <v>0</v>
      </c>
      <c r="W165" s="20">
        <f t="shared" si="143"/>
        <v>0</v>
      </c>
      <c r="X165" s="20">
        <f t="shared" si="143"/>
        <v>0</v>
      </c>
    </row>
  </sheetData>
  <mergeCells count="374">
    <mergeCell ref="E68:E69"/>
    <mergeCell ref="C85:C86"/>
    <mergeCell ref="E95:E97"/>
    <mergeCell ref="A161:H161"/>
    <mergeCell ref="W3:X3"/>
    <mergeCell ref="U4:X4"/>
    <mergeCell ref="U5:U7"/>
    <mergeCell ref="V5:X5"/>
    <mergeCell ref="X6:X7"/>
    <mergeCell ref="C11:X11"/>
    <mergeCell ref="B10:X10"/>
    <mergeCell ref="A9:X9"/>
    <mergeCell ref="A8:X8"/>
    <mergeCell ref="O3:P3"/>
    <mergeCell ref="A3:N3"/>
    <mergeCell ref="B4:B7"/>
    <mergeCell ref="E4:E7"/>
    <mergeCell ref="I4:L4"/>
    <mergeCell ref="I5:I7"/>
    <mergeCell ref="J5:L5"/>
    <mergeCell ref="S3:T3"/>
    <mergeCell ref="Q4:T4"/>
    <mergeCell ref="A95:A97"/>
    <mergeCell ref="B95:B97"/>
    <mergeCell ref="B125:B126"/>
    <mergeCell ref="E125:E126"/>
    <mergeCell ref="C123:C124"/>
    <mergeCell ref="A160:H160"/>
    <mergeCell ref="A158:H158"/>
    <mergeCell ref="A114:A115"/>
    <mergeCell ref="E114:E115"/>
    <mergeCell ref="F126:H126"/>
    <mergeCell ref="F124:H124"/>
    <mergeCell ref="F130:H130"/>
    <mergeCell ref="E129:E130"/>
    <mergeCell ref="D127:D128"/>
    <mergeCell ref="F119:H119"/>
    <mergeCell ref="A120:A122"/>
    <mergeCell ref="C129:C130"/>
    <mergeCell ref="C127:C128"/>
    <mergeCell ref="B127:B128"/>
    <mergeCell ref="B120:B122"/>
    <mergeCell ref="B118:B119"/>
    <mergeCell ref="F122:H122"/>
    <mergeCell ref="B116:B117"/>
    <mergeCell ref="A148:H148"/>
    <mergeCell ref="A153:H153"/>
    <mergeCell ref="D138:D139"/>
    <mergeCell ref="A159:H159"/>
    <mergeCell ref="A156:H156"/>
    <mergeCell ref="D116:D117"/>
    <mergeCell ref="A112:A113"/>
    <mergeCell ref="C120:C122"/>
    <mergeCell ref="B106:B107"/>
    <mergeCell ref="A116:A117"/>
    <mergeCell ref="D120:D122"/>
    <mergeCell ref="C125:C126"/>
    <mergeCell ref="B114:B115"/>
    <mergeCell ref="D114:D115"/>
    <mergeCell ref="A125:A126"/>
    <mergeCell ref="C131:C137"/>
    <mergeCell ref="E127:E128"/>
    <mergeCell ref="F128:H128"/>
    <mergeCell ref="H131:H136"/>
    <mergeCell ref="A127:A128"/>
    <mergeCell ref="F137:H137"/>
    <mergeCell ref="A131:A137"/>
    <mergeCell ref="D131:D137"/>
    <mergeCell ref="B131:B137"/>
    <mergeCell ref="A118:A119"/>
    <mergeCell ref="A108:A109"/>
    <mergeCell ref="F131:F136"/>
    <mergeCell ref="E110:E111"/>
    <mergeCell ref="G120:G121"/>
    <mergeCell ref="F111:H111"/>
    <mergeCell ref="E112:E113"/>
    <mergeCell ref="E108:E109"/>
    <mergeCell ref="D108:D109"/>
    <mergeCell ref="C118:C119"/>
    <mergeCell ref="C114:C115"/>
    <mergeCell ref="F107:H107"/>
    <mergeCell ref="A110:A111"/>
    <mergeCell ref="E116:E117"/>
    <mergeCell ref="E118:E119"/>
    <mergeCell ref="F117:H117"/>
    <mergeCell ref="F120:F121"/>
    <mergeCell ref="B110:B111"/>
    <mergeCell ref="D106:D107"/>
    <mergeCell ref="D112:D113"/>
    <mergeCell ref="B112:B113"/>
    <mergeCell ref="C116:C117"/>
    <mergeCell ref="B108:B109"/>
    <mergeCell ref="C110:C111"/>
    <mergeCell ref="D118:D119"/>
    <mergeCell ref="E120:E122"/>
    <mergeCell ref="F113:H113"/>
    <mergeCell ref="C80:C81"/>
    <mergeCell ref="B87:B91"/>
    <mergeCell ref="D77:D79"/>
    <mergeCell ref="F84:H84"/>
    <mergeCell ref="D85:D86"/>
    <mergeCell ref="E71:E74"/>
    <mergeCell ref="A92:A94"/>
    <mergeCell ref="F81:H81"/>
    <mergeCell ref="C95:C97"/>
    <mergeCell ref="G95:G96"/>
    <mergeCell ref="F95:F96"/>
    <mergeCell ref="F97:H97"/>
    <mergeCell ref="F92:F93"/>
    <mergeCell ref="G92:G93"/>
    <mergeCell ref="D95:D97"/>
    <mergeCell ref="C76:X76"/>
    <mergeCell ref="F86:H86"/>
    <mergeCell ref="B85:B86"/>
    <mergeCell ref="B92:B94"/>
    <mergeCell ref="G77:G78"/>
    <mergeCell ref="D80:D81"/>
    <mergeCell ref="E80:E81"/>
    <mergeCell ref="D71:D74"/>
    <mergeCell ref="C75:H75"/>
    <mergeCell ref="E102:E103"/>
    <mergeCell ref="F103:H103"/>
    <mergeCell ref="C104:H104"/>
    <mergeCell ref="C87:C91"/>
    <mergeCell ref="E92:E94"/>
    <mergeCell ref="D92:D94"/>
    <mergeCell ref="C92:C94"/>
    <mergeCell ref="C108:C109"/>
    <mergeCell ref="A100:A101"/>
    <mergeCell ref="B100:B101"/>
    <mergeCell ref="C100:C101"/>
    <mergeCell ref="D100:D101"/>
    <mergeCell ref="E100:E101"/>
    <mergeCell ref="F101:H101"/>
    <mergeCell ref="C98:H98"/>
    <mergeCell ref="A102:A103"/>
    <mergeCell ref="B102:B103"/>
    <mergeCell ref="C102:C103"/>
    <mergeCell ref="D102:D103"/>
    <mergeCell ref="C99:X99"/>
    <mergeCell ref="C105:X105"/>
    <mergeCell ref="F94:H94"/>
    <mergeCell ref="E85:E86"/>
    <mergeCell ref="F87:F90"/>
    <mergeCell ref="G87:G90"/>
    <mergeCell ref="D87:D91"/>
    <mergeCell ref="C82:C84"/>
    <mergeCell ref="B66:B67"/>
    <mergeCell ref="C66:C67"/>
    <mergeCell ref="D66:D67"/>
    <mergeCell ref="E66:E67"/>
    <mergeCell ref="C68:C70"/>
    <mergeCell ref="F68:F69"/>
    <mergeCell ref="G71:G73"/>
    <mergeCell ref="G82:G83"/>
    <mergeCell ref="D82:D84"/>
    <mergeCell ref="E77:E79"/>
    <mergeCell ref="F74:H74"/>
    <mergeCell ref="E82:E84"/>
    <mergeCell ref="F77:F78"/>
    <mergeCell ref="E87:E91"/>
    <mergeCell ref="F70:H70"/>
    <mergeCell ref="D68:D70"/>
    <mergeCell ref="F91:H91"/>
    <mergeCell ref="F82:F83"/>
    <mergeCell ref="C71:C74"/>
    <mergeCell ref="F33:H33"/>
    <mergeCell ref="E32:E33"/>
    <mergeCell ref="D18:D20"/>
    <mergeCell ref="C18:C20"/>
    <mergeCell ref="C32:C33"/>
    <mergeCell ref="D26:D27"/>
    <mergeCell ref="E26:E27"/>
    <mergeCell ref="B77:B79"/>
    <mergeCell ref="B63:H63"/>
    <mergeCell ref="F67:H67"/>
    <mergeCell ref="F79:H79"/>
    <mergeCell ref="C31:X31"/>
    <mergeCell ref="B64:X64"/>
    <mergeCell ref="C65:X65"/>
    <mergeCell ref="F71:F73"/>
    <mergeCell ref="B18:B20"/>
    <mergeCell ref="F51:H51"/>
    <mergeCell ref="F49:H49"/>
    <mergeCell ref="D52:D56"/>
    <mergeCell ref="F40:H40"/>
    <mergeCell ref="F47:H47"/>
    <mergeCell ref="F45:H45"/>
    <mergeCell ref="D60:D61"/>
    <mergeCell ref="F61:H61"/>
    <mergeCell ref="F57:F58"/>
    <mergeCell ref="G57:G58"/>
    <mergeCell ref="E60:E61"/>
    <mergeCell ref="D57:D59"/>
    <mergeCell ref="E48:E49"/>
    <mergeCell ref="F52:F55"/>
    <mergeCell ref="G52:G55"/>
    <mergeCell ref="E52:E56"/>
    <mergeCell ref="F56:H56"/>
    <mergeCell ref="E57:E59"/>
    <mergeCell ref="F59:H59"/>
    <mergeCell ref="E50:E51"/>
    <mergeCell ref="A34:A35"/>
    <mergeCell ref="B26:B27"/>
    <mergeCell ref="B34:B35"/>
    <mergeCell ref="A32:A33"/>
    <mergeCell ref="B32:B33"/>
    <mergeCell ref="B21:B23"/>
    <mergeCell ref="D32:D33"/>
    <mergeCell ref="C26:C27"/>
    <mergeCell ref="C30:H30"/>
    <mergeCell ref="A28:A29"/>
    <mergeCell ref="B28:B29"/>
    <mergeCell ref="C34:C35"/>
    <mergeCell ref="D34:D35"/>
    <mergeCell ref="C28:C29"/>
    <mergeCell ref="D28:D29"/>
    <mergeCell ref="E28:E29"/>
    <mergeCell ref="F29:H29"/>
    <mergeCell ref="E34:E35"/>
    <mergeCell ref="F35:H35"/>
    <mergeCell ref="F23:H23"/>
    <mergeCell ref="D24:D25"/>
    <mergeCell ref="G21:G22"/>
    <mergeCell ref="D21:D23"/>
    <mergeCell ref="E21:E23"/>
    <mergeCell ref="A41:A43"/>
    <mergeCell ref="E44:E45"/>
    <mergeCell ref="F38:H38"/>
    <mergeCell ref="F36:F37"/>
    <mergeCell ref="G36:G37"/>
    <mergeCell ref="D36:D38"/>
    <mergeCell ref="A36:A38"/>
    <mergeCell ref="C36:C38"/>
    <mergeCell ref="D39:D40"/>
    <mergeCell ref="D41:D43"/>
    <mergeCell ref="B36:B38"/>
    <mergeCell ref="A39:A40"/>
    <mergeCell ref="C39:C40"/>
    <mergeCell ref="B41:B43"/>
    <mergeCell ref="C41:C43"/>
    <mergeCell ref="E39:E40"/>
    <mergeCell ref="E36:E38"/>
    <mergeCell ref="F41:F42"/>
    <mergeCell ref="G41:G42"/>
    <mergeCell ref="F43:H43"/>
    <mergeCell ref="A60:A61"/>
    <mergeCell ref="B60:B61"/>
    <mergeCell ref="C60:C61"/>
    <mergeCell ref="A87:A91"/>
    <mergeCell ref="B39:B40"/>
    <mergeCell ref="A68:A70"/>
    <mergeCell ref="C77:C79"/>
    <mergeCell ref="A77:A79"/>
    <mergeCell ref="B80:B81"/>
    <mergeCell ref="A80:A81"/>
    <mergeCell ref="A85:A86"/>
    <mergeCell ref="A82:A84"/>
    <mergeCell ref="B57:B59"/>
    <mergeCell ref="C57:C59"/>
    <mergeCell ref="B68:B70"/>
    <mergeCell ref="A71:A74"/>
    <mergeCell ref="B71:B74"/>
    <mergeCell ref="A50:A51"/>
    <mergeCell ref="A57:A59"/>
    <mergeCell ref="A66:A67"/>
    <mergeCell ref="B82:B84"/>
    <mergeCell ref="C62:H62"/>
    <mergeCell ref="E41:E43"/>
    <mergeCell ref="E46:E47"/>
    <mergeCell ref="A149:H149"/>
    <mergeCell ref="A150:H150"/>
    <mergeCell ref="A151:H151"/>
    <mergeCell ref="C146:H146"/>
    <mergeCell ref="F145:H145"/>
    <mergeCell ref="E142:E143"/>
    <mergeCell ref="A138:A139"/>
    <mergeCell ref="C138:C139"/>
    <mergeCell ref="B138:B139"/>
    <mergeCell ref="F139:H139"/>
    <mergeCell ref="F140:F144"/>
    <mergeCell ref="G140:G144"/>
    <mergeCell ref="A140:A145"/>
    <mergeCell ref="B140:B145"/>
    <mergeCell ref="C140:C145"/>
    <mergeCell ref="A163:H163"/>
    <mergeCell ref="A154:H154"/>
    <mergeCell ref="A123:A124"/>
    <mergeCell ref="D123:D124"/>
    <mergeCell ref="B123:B124"/>
    <mergeCell ref="B147:H147"/>
    <mergeCell ref="D125:D126"/>
    <mergeCell ref="A106:A107"/>
    <mergeCell ref="C106:C107"/>
    <mergeCell ref="F115:H115"/>
    <mergeCell ref="E106:E107"/>
    <mergeCell ref="F109:H109"/>
    <mergeCell ref="E123:E124"/>
    <mergeCell ref="A129:A130"/>
    <mergeCell ref="B129:B130"/>
    <mergeCell ref="A155:H155"/>
    <mergeCell ref="D129:D130"/>
    <mergeCell ref="C112:C113"/>
    <mergeCell ref="D110:D111"/>
    <mergeCell ref="A157:H157"/>
    <mergeCell ref="D140:D145"/>
    <mergeCell ref="A162:H162"/>
    <mergeCell ref="E140:E141"/>
    <mergeCell ref="A152:H152"/>
    <mergeCell ref="A52:A56"/>
    <mergeCell ref="B44:B45"/>
    <mergeCell ref="B48:B49"/>
    <mergeCell ref="B52:B56"/>
    <mergeCell ref="D46:D47"/>
    <mergeCell ref="A46:A47"/>
    <mergeCell ref="D48:D49"/>
    <mergeCell ref="A48:A49"/>
    <mergeCell ref="D44:D45"/>
    <mergeCell ref="C50:C51"/>
    <mergeCell ref="B50:B51"/>
    <mergeCell ref="B46:B47"/>
    <mergeCell ref="C46:C47"/>
    <mergeCell ref="D50:D51"/>
    <mergeCell ref="A44:A45"/>
    <mergeCell ref="C44:C45"/>
    <mergeCell ref="C48:C49"/>
    <mergeCell ref="C52:C56"/>
    <mergeCell ref="T1:X1"/>
    <mergeCell ref="A2:X2"/>
    <mergeCell ref="N5:P5"/>
    <mergeCell ref="H4:H7"/>
    <mergeCell ref="F4:F7"/>
    <mergeCell ref="M5:M7"/>
    <mergeCell ref="P6:P7"/>
    <mergeCell ref="F12:F13"/>
    <mergeCell ref="E12:E14"/>
    <mergeCell ref="G12:G13"/>
    <mergeCell ref="F14:H14"/>
    <mergeCell ref="D12:D14"/>
    <mergeCell ref="C12:C14"/>
    <mergeCell ref="A4:A7"/>
    <mergeCell ref="A12:A14"/>
    <mergeCell ref="B12:B14"/>
    <mergeCell ref="C4:C7"/>
    <mergeCell ref="D4:D7"/>
    <mergeCell ref="G4:G7"/>
    <mergeCell ref="T6:T7"/>
    <mergeCell ref="M4:P4"/>
    <mergeCell ref="Q5:Q7"/>
    <mergeCell ref="R5:T5"/>
    <mergeCell ref="L6:L7"/>
    <mergeCell ref="F17:H17"/>
    <mergeCell ref="F25:H25"/>
    <mergeCell ref="E24:E25"/>
    <mergeCell ref="A18:A20"/>
    <mergeCell ref="F27:H27"/>
    <mergeCell ref="A21:A23"/>
    <mergeCell ref="A26:A27"/>
    <mergeCell ref="C21:C23"/>
    <mergeCell ref="A15:A17"/>
    <mergeCell ref="B15:B17"/>
    <mergeCell ref="B24:B25"/>
    <mergeCell ref="A24:A25"/>
    <mergeCell ref="C24:C25"/>
    <mergeCell ref="C15:C17"/>
    <mergeCell ref="D15:D17"/>
    <mergeCell ref="E15:E17"/>
    <mergeCell ref="F20:H20"/>
    <mergeCell ref="G15:G16"/>
    <mergeCell ref="F15:F16"/>
    <mergeCell ref="F18:F19"/>
    <mergeCell ref="E18:E20"/>
    <mergeCell ref="G18:G19"/>
    <mergeCell ref="F21:F2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cellComments="asDisplayed" useFirstPageNumber="1" r:id="rId1"/>
  <headerFooter alignWithMargins="0">
    <oddHeader>&amp;C&amp;P&amp;R3 programa</oddHeader>
    <oddFooter>&amp;R</oddFooter>
  </headerFooter>
  <rowBreaks count="6" manualBreakCount="6">
    <brk id="25" max="23" man="1"/>
    <brk id="40" max="23" man="1"/>
    <brk id="59" max="23" man="1"/>
    <brk id="75" max="23" man="1"/>
    <brk id="98" max="23" man="1"/>
    <brk id="119" max="23" man="1"/>
  </rowBreaks>
  <ignoredErrors>
    <ignoredError sqref="E82 E24" numberStoredAsText="1"/>
    <ignoredError sqref="I81 I56 K74 I72 K84" formula="1"/>
    <ignoredError sqref="N9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:V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 lentele </vt:lpstr>
      <vt:lpstr>Lapas1</vt:lpstr>
      <vt:lpstr>'2 lentele '!Print_Area</vt:lpstr>
      <vt:lpstr>'2 lentele '!Print_Titles</vt:lpstr>
    </vt:vector>
  </TitlesOfParts>
  <Company>Klaipedos rajono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Šatkus</dc:creator>
  <cp:lastModifiedBy>Vitalija Kazlauskienė</cp:lastModifiedBy>
  <cp:lastPrinted>2020-02-05T10:15:26Z</cp:lastPrinted>
  <dcterms:created xsi:type="dcterms:W3CDTF">2005-07-20T12:43:59Z</dcterms:created>
  <dcterms:modified xsi:type="dcterms:W3CDTF">2020-05-20T10:57:52Z</dcterms:modified>
</cp:coreProperties>
</file>