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4240" windowHeight="13740" tabRatio="529"/>
  </bookViews>
  <sheets>
    <sheet name="1 priedas" sheetId="64" r:id="rId1"/>
    <sheet name="2 priedas" sheetId="66" r:id="rId2"/>
    <sheet name="3 priedas" sheetId="68" r:id="rId3"/>
    <sheet name="4 priedas" sheetId="70" r:id="rId4"/>
    <sheet name="6 priedas" sheetId="69" r:id="rId5"/>
  </sheets>
  <calcPr calcId="145621"/>
</workbook>
</file>

<file path=xl/calcChain.xml><?xml version="1.0" encoding="utf-8"?>
<calcChain xmlns="http://schemas.openxmlformats.org/spreadsheetml/2006/main">
  <c r="C27" i="64" l="1"/>
  <c r="E643" i="68" l="1"/>
  <c r="F652" i="68"/>
  <c r="E652" i="68"/>
  <c r="D652" i="68" s="1"/>
  <c r="E624" i="68"/>
  <c r="E631" i="68"/>
  <c r="D631" i="68" s="1"/>
  <c r="E621" i="68"/>
  <c r="D621" i="68" s="1"/>
  <c r="F604" i="68"/>
  <c r="E604" i="68"/>
  <c r="E603" i="68"/>
  <c r="E602" i="68"/>
  <c r="D602" i="68" s="1"/>
  <c r="D604" i="68"/>
  <c r="D603" i="68"/>
  <c r="E396" i="68" l="1"/>
  <c r="D407" i="68"/>
  <c r="G330" i="68" l="1"/>
  <c r="G332" i="68"/>
  <c r="F289" i="68"/>
  <c r="E289" i="68"/>
  <c r="D296" i="68"/>
  <c r="E155" i="68"/>
  <c r="D159" i="68"/>
  <c r="E146" i="68"/>
  <c r="D152" i="68"/>
  <c r="E131" i="68"/>
  <c r="D137" i="68"/>
  <c r="E120" i="68"/>
  <c r="D125" i="68"/>
  <c r="E111" i="68"/>
  <c r="D117" i="68"/>
  <c r="E102" i="68"/>
  <c r="D108" i="68"/>
  <c r="E87" i="68"/>
  <c r="D93" i="68"/>
  <c r="E78" i="68"/>
  <c r="D84" i="68"/>
  <c r="E70" i="68"/>
  <c r="D75" i="68"/>
  <c r="E61" i="68"/>
  <c r="D67" i="68"/>
  <c r="E51" i="68"/>
  <c r="D58" i="68"/>
  <c r="E43" i="68"/>
  <c r="D48" i="68"/>
  <c r="E34" i="68"/>
  <c r="D40" i="68"/>
  <c r="E25" i="68"/>
  <c r="D31" i="68"/>
  <c r="E16" i="68"/>
  <c r="D22" i="68"/>
  <c r="G58" i="69" l="1"/>
  <c r="G24" i="69" l="1"/>
  <c r="D26" i="69"/>
  <c r="E698" i="68" l="1"/>
  <c r="D698" i="68" s="1"/>
  <c r="G665" i="68" l="1"/>
  <c r="E665" i="68"/>
  <c r="D665" i="68" l="1"/>
  <c r="F620" i="68"/>
  <c r="E620" i="68"/>
  <c r="F618" i="68"/>
  <c r="E618" i="68"/>
  <c r="G601" i="68"/>
  <c r="E601" i="68"/>
  <c r="D601" i="68" s="1"/>
  <c r="F595" i="68"/>
  <c r="E595" i="68"/>
  <c r="F597" i="68"/>
  <c r="E597" i="68"/>
  <c r="E497" i="68" l="1"/>
  <c r="D530" i="68"/>
  <c r="D522" i="68"/>
  <c r="F319" i="68"/>
  <c r="G319" i="68"/>
  <c r="E319" i="68"/>
  <c r="D324" i="68"/>
  <c r="E305" i="68"/>
  <c r="D310" i="68"/>
  <c r="F273" i="68"/>
  <c r="E273" i="68"/>
  <c r="D276" i="68"/>
  <c r="F225" i="68"/>
  <c r="E225" i="68"/>
  <c r="D229" i="68"/>
  <c r="F212" i="68"/>
  <c r="E212" i="68"/>
  <c r="D216" i="68"/>
  <c r="F175" i="68"/>
  <c r="E175" i="68"/>
  <c r="D179" i="68"/>
  <c r="F168" i="68"/>
  <c r="E168" i="68"/>
  <c r="D172" i="68"/>
  <c r="F146" i="68"/>
  <c r="D150" i="68"/>
  <c r="D151" i="68"/>
  <c r="F131" i="68"/>
  <c r="D135" i="68"/>
  <c r="D136" i="68"/>
  <c r="F120" i="68"/>
  <c r="D124" i="68"/>
  <c r="F111" i="68"/>
  <c r="D115" i="68"/>
  <c r="D116" i="68"/>
  <c r="F102" i="68"/>
  <c r="D106" i="68"/>
  <c r="D107" i="68"/>
  <c r="F87" i="68" l="1"/>
  <c r="D91" i="68"/>
  <c r="D92" i="68"/>
  <c r="F78" i="68"/>
  <c r="D82" i="68"/>
  <c r="D83" i="68"/>
  <c r="F70" i="68"/>
  <c r="D74" i="68"/>
  <c r="F61" i="68"/>
  <c r="D65" i="68"/>
  <c r="D66" i="68"/>
  <c r="F51" i="68"/>
  <c r="D56" i="68"/>
  <c r="D57" i="68"/>
  <c r="F43" i="68"/>
  <c r="D47" i="68"/>
  <c r="F34" i="68"/>
  <c r="D38" i="68"/>
  <c r="D39" i="68"/>
  <c r="F25" i="68"/>
  <c r="D30" i="68"/>
  <c r="F16" i="68"/>
  <c r="D20" i="68"/>
  <c r="D21" i="68"/>
  <c r="Y15" i="70" l="1"/>
  <c r="X15" i="70"/>
  <c r="W15" i="70"/>
  <c r="V15" i="70"/>
  <c r="U15" i="70"/>
  <c r="T15" i="70"/>
  <c r="S15" i="70"/>
  <c r="R15" i="70"/>
  <c r="Q15" i="70"/>
  <c r="P15" i="70"/>
  <c r="O15" i="70"/>
  <c r="N15" i="70"/>
  <c r="M15" i="70"/>
  <c r="L15" i="70"/>
  <c r="K15" i="70"/>
  <c r="J15" i="70"/>
  <c r="I15" i="70"/>
  <c r="H15" i="70"/>
  <c r="G15" i="70"/>
  <c r="F15" i="70"/>
  <c r="E15" i="70"/>
  <c r="D15" i="70"/>
  <c r="C15" i="70"/>
  <c r="B15" i="70"/>
  <c r="Z14" i="70"/>
  <c r="Z13" i="70"/>
  <c r="Z12" i="70"/>
  <c r="Z11" i="70"/>
  <c r="Z15" i="70" l="1"/>
  <c r="E58" i="69"/>
  <c r="D58" i="69" s="1"/>
  <c r="E57" i="69"/>
  <c r="D57" i="69"/>
  <c r="E56" i="69"/>
  <c r="D56" i="69"/>
  <c r="G55" i="69"/>
  <c r="E55" i="69"/>
  <c r="D52" i="69"/>
  <c r="D51" i="69"/>
  <c r="D50" i="69"/>
  <c r="D49" i="69"/>
  <c r="D48" i="69"/>
  <c r="G46" i="69"/>
  <c r="E46" i="69"/>
  <c r="D46" i="69" s="1"/>
  <c r="D45" i="69"/>
  <c r="G44" i="69"/>
  <c r="D44" i="69" s="1"/>
  <c r="E44" i="69"/>
  <c r="D43" i="69"/>
  <c r="D42" i="69"/>
  <c r="D41" i="69"/>
  <c r="D40" i="69"/>
  <c r="D39" i="69"/>
  <c r="D38" i="69"/>
  <c r="D37" i="69"/>
  <c r="D36" i="69"/>
  <c r="D35" i="69"/>
  <c r="D34" i="69"/>
  <c r="D33" i="69"/>
  <c r="D31" i="69"/>
  <c r="G30" i="69"/>
  <c r="E30" i="69"/>
  <c r="D30" i="69" s="1"/>
  <c r="D29" i="69"/>
  <c r="D28" i="69"/>
  <c r="E27" i="69"/>
  <c r="D27" i="69" s="1"/>
  <c r="D25" i="69"/>
  <c r="E24" i="69"/>
  <c r="D24" i="69" s="1"/>
  <c r="D23" i="69"/>
  <c r="G22" i="69"/>
  <c r="E22" i="69"/>
  <c r="D22" i="69" s="1"/>
  <c r="D19" i="69"/>
  <c r="G18" i="69"/>
  <c r="E18" i="69"/>
  <c r="D18" i="69" s="1"/>
  <c r="G16" i="69"/>
  <c r="F438" i="68"/>
  <c r="G438" i="68"/>
  <c r="E438" i="68"/>
  <c r="E436" i="68" s="1"/>
  <c r="G674" i="68"/>
  <c r="E674" i="68"/>
  <c r="G673" i="68"/>
  <c r="E673" i="68"/>
  <c r="E664" i="68"/>
  <c r="D664" i="68" s="1"/>
  <c r="E651" i="68"/>
  <c r="D651" i="68" s="1"/>
  <c r="D620" i="68"/>
  <c r="E619" i="68"/>
  <c r="D619" i="68" s="1"/>
  <c r="D618" i="68"/>
  <c r="G600" i="68"/>
  <c r="E600" i="68"/>
  <c r="G599" i="68"/>
  <c r="E599" i="68"/>
  <c r="E598" i="68"/>
  <c r="D598" i="68" s="1"/>
  <c r="D597" i="68"/>
  <c r="E596" i="68"/>
  <c r="D596" i="68" s="1"/>
  <c r="D595" i="68"/>
  <c r="E594" i="68"/>
  <c r="D594" i="68" s="1"/>
  <c r="D485" i="68"/>
  <c r="D486" i="68"/>
  <c r="G446" i="68"/>
  <c r="D480" i="68"/>
  <c r="D479" i="68"/>
  <c r="D445" i="68"/>
  <c r="F383" i="68"/>
  <c r="G383" i="68"/>
  <c r="E383" i="68"/>
  <c r="D393" i="68"/>
  <c r="D392" i="68"/>
  <c r="D391" i="68"/>
  <c r="G368" i="68"/>
  <c r="G366" i="68" s="1"/>
  <c r="D295" i="68"/>
  <c r="G225" i="68"/>
  <c r="G223" i="68" s="1"/>
  <c r="G51" i="68"/>
  <c r="D51" i="68" s="1"/>
  <c r="G16" i="68"/>
  <c r="G14" i="68" s="1"/>
  <c r="E724" i="68"/>
  <c r="D724" i="68" s="1"/>
  <c r="G723" i="68"/>
  <c r="E723" i="68"/>
  <c r="F722" i="68"/>
  <c r="E722" i="68"/>
  <c r="D722" i="68"/>
  <c r="F721" i="68"/>
  <c r="E721" i="68"/>
  <c r="D721" i="68" s="1"/>
  <c r="F718" i="68"/>
  <c r="E718" i="68"/>
  <c r="F717" i="68"/>
  <c r="F716" i="68" s="1"/>
  <c r="E717" i="68"/>
  <c r="D717" i="68" s="1"/>
  <c r="F715" i="68"/>
  <c r="E715" i="68"/>
  <c r="F714" i="68"/>
  <c r="E714" i="68"/>
  <c r="D714" i="68" s="1"/>
  <c r="E713" i="68"/>
  <c r="D713" i="68" s="1"/>
  <c r="F712" i="68"/>
  <c r="E712" i="68"/>
  <c r="D712" i="68" s="1"/>
  <c r="E711" i="68"/>
  <c r="D711" i="68" s="1"/>
  <c r="F710" i="68"/>
  <c r="E710" i="68"/>
  <c r="D710" i="68" s="1"/>
  <c r="F709" i="68"/>
  <c r="E709" i="68"/>
  <c r="D709" i="68" s="1"/>
  <c r="F706" i="68"/>
  <c r="E706" i="68"/>
  <c r="D706" i="68" s="1"/>
  <c r="F705" i="68"/>
  <c r="E705" i="68"/>
  <c r="D705" i="68" s="1"/>
  <c r="F704" i="68"/>
  <c r="E704" i="68"/>
  <c r="D704" i="68" s="1"/>
  <c r="F701" i="68"/>
  <c r="E701" i="68"/>
  <c r="D701" i="68" s="1"/>
  <c r="F697" i="68"/>
  <c r="F695" i="68" s="1"/>
  <c r="E697" i="68"/>
  <c r="D697" i="68" s="1"/>
  <c r="E694" i="68"/>
  <c r="D694" i="68" s="1"/>
  <c r="F693" i="68"/>
  <c r="E693" i="68"/>
  <c r="D693" i="68" s="1"/>
  <c r="G692" i="68"/>
  <c r="G690" i="68" s="1"/>
  <c r="G687" i="68" s="1"/>
  <c r="F692" i="68"/>
  <c r="E692" i="68"/>
  <c r="F689" i="68"/>
  <c r="E689" i="68"/>
  <c r="D689" i="68" s="1"/>
  <c r="G684" i="68"/>
  <c r="D684" i="68" s="1"/>
  <c r="E684" i="68"/>
  <c r="F683" i="68"/>
  <c r="E683" i="68"/>
  <c r="D683" i="68"/>
  <c r="G682" i="68"/>
  <c r="F682" i="68"/>
  <c r="F680" i="68" s="1"/>
  <c r="E682" i="68"/>
  <c r="E680" i="68" s="1"/>
  <c r="G679" i="68"/>
  <c r="F679" i="68"/>
  <c r="E679" i="68"/>
  <c r="G678" i="68"/>
  <c r="F678" i="68"/>
  <c r="E678" i="68"/>
  <c r="G677" i="68"/>
  <c r="F677" i="68"/>
  <c r="G672" i="68"/>
  <c r="E672" i="68"/>
  <c r="G671" i="68"/>
  <c r="F671" i="68"/>
  <c r="E671" i="68"/>
  <c r="G670" i="68"/>
  <c r="E670" i="68"/>
  <c r="G669" i="68"/>
  <c r="E669" i="68"/>
  <c r="G668" i="68"/>
  <c r="F668" i="68"/>
  <c r="E668" i="68"/>
  <c r="F663" i="68"/>
  <c r="E663" i="68"/>
  <c r="D663" i="68" s="1"/>
  <c r="G662" i="68"/>
  <c r="F662" i="68"/>
  <c r="E662" i="68"/>
  <c r="G661" i="68"/>
  <c r="E661" i="68"/>
  <c r="G660" i="68"/>
  <c r="F660" i="68"/>
  <c r="E660" i="68"/>
  <c r="F659" i="68"/>
  <c r="E659" i="68"/>
  <c r="D659" i="68" s="1"/>
  <c r="F658" i="68"/>
  <c r="E658" i="68"/>
  <c r="D658" i="68"/>
  <c r="G657" i="68"/>
  <c r="F657" i="68"/>
  <c r="E657" i="68"/>
  <c r="G650" i="68"/>
  <c r="E650" i="68"/>
  <c r="G649" i="68"/>
  <c r="F649" i="68"/>
  <c r="E649" i="68"/>
  <c r="E648" i="68"/>
  <c r="D648" i="68" s="1"/>
  <c r="G647" i="68"/>
  <c r="F647" i="68"/>
  <c r="E647" i="68"/>
  <c r="F646" i="68"/>
  <c r="E646" i="68"/>
  <c r="D646" i="68" s="1"/>
  <c r="G645" i="68"/>
  <c r="F645" i="68"/>
  <c r="E645" i="68"/>
  <c r="G642" i="68"/>
  <c r="E642" i="68"/>
  <c r="E641" i="68"/>
  <c r="D641" i="68" s="1"/>
  <c r="G640" i="68"/>
  <c r="F640" i="68"/>
  <c r="E640" i="68"/>
  <c r="G639" i="68"/>
  <c r="F639" i="68"/>
  <c r="E639" i="68"/>
  <c r="E638" i="68"/>
  <c r="D638" i="68" s="1"/>
  <c r="E637" i="68"/>
  <c r="D637" i="68" s="1"/>
  <c r="G636" i="68"/>
  <c r="F636" i="68"/>
  <c r="E636" i="68"/>
  <c r="G630" i="68"/>
  <c r="F630" i="68"/>
  <c r="E630" i="68"/>
  <c r="G629" i="68"/>
  <c r="D629" i="68" s="1"/>
  <c r="E628" i="68"/>
  <c r="D628" i="68" s="1"/>
  <c r="F627" i="68"/>
  <c r="E627" i="68"/>
  <c r="D627" i="68" s="1"/>
  <c r="G626" i="68"/>
  <c r="G617" i="68"/>
  <c r="D617" i="68" s="1"/>
  <c r="E617" i="68"/>
  <c r="E616" i="68"/>
  <c r="D616" i="68" s="1"/>
  <c r="G615" i="68"/>
  <c r="E615" i="68"/>
  <c r="F614" i="68"/>
  <c r="E614" i="68"/>
  <c r="D614" i="68" s="1"/>
  <c r="G613" i="68"/>
  <c r="F613" i="68"/>
  <c r="E613" i="68"/>
  <c r="G612" i="68"/>
  <c r="F612" i="68"/>
  <c r="E612" i="68"/>
  <c r="F611" i="68"/>
  <c r="E611" i="68"/>
  <c r="F610" i="68"/>
  <c r="E610" i="68"/>
  <c r="D610" i="68" s="1"/>
  <c r="F609" i="68"/>
  <c r="E609" i="68"/>
  <c r="D609" i="68" s="1"/>
  <c r="G608" i="68"/>
  <c r="F608" i="68"/>
  <c r="E608" i="68"/>
  <c r="G593" i="68"/>
  <c r="E593" i="68"/>
  <c r="E592" i="68"/>
  <c r="D592" i="68" s="1"/>
  <c r="F591" i="68"/>
  <c r="E591" i="68"/>
  <c r="D591" i="68" s="1"/>
  <c r="G590" i="68"/>
  <c r="E590" i="68"/>
  <c r="G589" i="68"/>
  <c r="E589" i="68"/>
  <c r="F588" i="68"/>
  <c r="E588" i="68"/>
  <c r="D588" i="68" s="1"/>
  <c r="G587" i="68"/>
  <c r="E587" i="68"/>
  <c r="E586" i="68"/>
  <c r="D586" i="68" s="1"/>
  <c r="F585" i="68"/>
  <c r="E585" i="68"/>
  <c r="D585" i="68" s="1"/>
  <c r="G584" i="68"/>
  <c r="F584" i="68"/>
  <c r="E584" i="68"/>
  <c r="E583" i="68"/>
  <c r="D583" i="68" s="1"/>
  <c r="E582" i="68"/>
  <c r="D582" i="68" s="1"/>
  <c r="G581" i="68"/>
  <c r="F581" i="68"/>
  <c r="E581" i="68"/>
  <c r="G580" i="68"/>
  <c r="F580" i="68"/>
  <c r="E580" i="68"/>
  <c r="D580" i="68" s="1"/>
  <c r="G579" i="68"/>
  <c r="E579" i="68"/>
  <c r="G578" i="68"/>
  <c r="E578" i="68"/>
  <c r="F577" i="68"/>
  <c r="E577" i="68"/>
  <c r="D577" i="68" s="1"/>
  <c r="F576" i="68"/>
  <c r="E576" i="68"/>
  <c r="D576" i="68" s="1"/>
  <c r="F575" i="68"/>
  <c r="E575" i="68"/>
  <c r="D575" i="68" s="1"/>
  <c r="F574" i="68"/>
  <c r="E574" i="68"/>
  <c r="D574" i="68" s="1"/>
  <c r="G573" i="68"/>
  <c r="D570" i="68"/>
  <c r="D569" i="68"/>
  <c r="D568" i="68"/>
  <c r="D567" i="68"/>
  <c r="D566" i="68"/>
  <c r="D565" i="68"/>
  <c r="D564" i="68"/>
  <c r="D563" i="68"/>
  <c r="D562" i="68"/>
  <c r="D561" i="68"/>
  <c r="D560" i="68"/>
  <c r="D559" i="68"/>
  <c r="D558" i="68"/>
  <c r="D557" i="68"/>
  <c r="D555" i="68"/>
  <c r="F553" i="68"/>
  <c r="E553" i="68"/>
  <c r="D553" i="68" s="1"/>
  <c r="D552" i="68"/>
  <c r="D551" i="68"/>
  <c r="F550" i="68"/>
  <c r="E550" i="68"/>
  <c r="D550" i="68" s="1"/>
  <c r="D549" i="68"/>
  <c r="D548" i="68"/>
  <c r="D547" i="68"/>
  <c r="D546" i="68"/>
  <c r="D545" i="68"/>
  <c r="D544" i="68"/>
  <c r="D543" i="68"/>
  <c r="D542" i="68"/>
  <c r="D541" i="68"/>
  <c r="D540" i="68"/>
  <c r="D539" i="68"/>
  <c r="D538" i="68"/>
  <c r="D536" i="68"/>
  <c r="D535" i="68"/>
  <c r="F533" i="68"/>
  <c r="E533" i="68"/>
  <c r="D533" i="68" s="1"/>
  <c r="D532" i="68"/>
  <c r="F531" i="68"/>
  <c r="F699" i="68" s="1"/>
  <c r="E531" i="68"/>
  <c r="E699" i="68" s="1"/>
  <c r="D699" i="68" s="1"/>
  <c r="D529" i="68"/>
  <c r="D528" i="68"/>
  <c r="D527" i="68"/>
  <c r="D526" i="68"/>
  <c r="D525" i="68"/>
  <c r="D523" i="68"/>
  <c r="D521" i="68"/>
  <c r="D520" i="68"/>
  <c r="D519" i="68"/>
  <c r="D518" i="68"/>
  <c r="D517" i="68"/>
  <c r="D516" i="68"/>
  <c r="D515" i="68"/>
  <c r="D514" i="68"/>
  <c r="D512" i="68"/>
  <c r="D511" i="68"/>
  <c r="D510" i="68"/>
  <c r="D509" i="68"/>
  <c r="D508" i="68"/>
  <c r="D507" i="68"/>
  <c r="D506" i="68"/>
  <c r="D505" i="68"/>
  <c r="D504" i="68"/>
  <c r="D503" i="68"/>
  <c r="D502" i="68"/>
  <c r="D501" i="68"/>
  <c r="D499" i="68"/>
  <c r="G497" i="68"/>
  <c r="G494" i="68" s="1"/>
  <c r="G492" i="68" s="1"/>
  <c r="F497" i="68"/>
  <c r="F494" i="68" s="1"/>
  <c r="D496" i="68"/>
  <c r="D491" i="68"/>
  <c r="D490" i="68"/>
  <c r="G488" i="68"/>
  <c r="F488" i="68"/>
  <c r="E488" i="68"/>
  <c r="D487" i="68"/>
  <c r="D483" i="68"/>
  <c r="G481" i="68"/>
  <c r="E481" i="68"/>
  <c r="D478" i="68"/>
  <c r="D477" i="68"/>
  <c r="D475" i="68"/>
  <c r="D474" i="68"/>
  <c r="D473" i="68"/>
  <c r="D472" i="68"/>
  <c r="D471" i="68"/>
  <c r="D470" i="68"/>
  <c r="D469" i="68"/>
  <c r="D468" i="68"/>
  <c r="D467" i="68"/>
  <c r="D466" i="68"/>
  <c r="D465" i="68"/>
  <c r="D464" i="68"/>
  <c r="D463" i="68"/>
  <c r="D461" i="68"/>
  <c r="D460" i="68"/>
  <c r="D459" i="68"/>
  <c r="D458" i="68"/>
  <c r="D457" i="68"/>
  <c r="D456" i="68"/>
  <c r="D455" i="68"/>
  <c r="D454" i="68"/>
  <c r="D453" i="68"/>
  <c r="D452" i="68"/>
  <c r="D451" i="68"/>
  <c r="D450" i="68"/>
  <c r="D448" i="68"/>
  <c r="F446" i="68"/>
  <c r="E446" i="68"/>
  <c r="D444" i="68"/>
  <c r="D443" i="68"/>
  <c r="D442" i="68"/>
  <c r="D441" i="68"/>
  <c r="D440" i="68"/>
  <c r="G436" i="68"/>
  <c r="F436" i="68"/>
  <c r="D435" i="68"/>
  <c r="D434" i="68"/>
  <c r="D433" i="68"/>
  <c r="G432" i="68"/>
  <c r="F432" i="68"/>
  <c r="E432" i="68"/>
  <c r="D431" i="68"/>
  <c r="D430" i="68"/>
  <c r="D429" i="68"/>
  <c r="D428" i="68"/>
  <c r="D427" i="68"/>
  <c r="D425" i="68"/>
  <c r="D424" i="68"/>
  <c r="D423" i="68"/>
  <c r="D422" i="68"/>
  <c r="D421" i="68"/>
  <c r="D420" i="68"/>
  <c r="D419" i="68"/>
  <c r="D418" i="68"/>
  <c r="D417" i="68"/>
  <c r="D416" i="68"/>
  <c r="D415" i="68"/>
  <c r="D414" i="68"/>
  <c r="D412" i="68"/>
  <c r="D411" i="68"/>
  <c r="G410" i="68"/>
  <c r="G408" i="68" s="1"/>
  <c r="F410" i="68"/>
  <c r="F408" i="68" s="1"/>
  <c r="E410" i="68"/>
  <c r="D410" i="68" s="1"/>
  <c r="D406" i="68"/>
  <c r="D405" i="68"/>
  <c r="D404" i="68"/>
  <c r="D403" i="68"/>
  <c r="D402" i="68"/>
  <c r="D401" i="68"/>
  <c r="D400" i="68"/>
  <c r="D398" i="68"/>
  <c r="G396" i="68"/>
  <c r="G394" i="68" s="1"/>
  <c r="F396" i="68"/>
  <c r="F394" i="68" s="1"/>
  <c r="E394" i="68"/>
  <c r="D390" i="68"/>
  <c r="D389" i="68"/>
  <c r="D388" i="68"/>
  <c r="D387" i="68"/>
  <c r="D386" i="68"/>
  <c r="D385" i="68"/>
  <c r="D384" i="68"/>
  <c r="D380" i="68"/>
  <c r="F379" i="68"/>
  <c r="F377" i="68" s="1"/>
  <c r="E379" i="68"/>
  <c r="E377" i="68" s="1"/>
  <c r="D377" i="68" s="1"/>
  <c r="D376" i="68"/>
  <c r="D375" i="68"/>
  <c r="D374" i="68"/>
  <c r="F373" i="68"/>
  <c r="F371" i="68" s="1"/>
  <c r="E373" i="68"/>
  <c r="D373" i="68" s="1"/>
  <c r="D370" i="68"/>
  <c r="D369" i="68"/>
  <c r="F368" i="68"/>
  <c r="F366" i="68" s="1"/>
  <c r="E368" i="68"/>
  <c r="D365" i="68"/>
  <c r="D364" i="68"/>
  <c r="F363" i="68"/>
  <c r="F361" i="68" s="1"/>
  <c r="E363" i="68"/>
  <c r="E361" i="68" s="1"/>
  <c r="D361" i="68" s="1"/>
  <c r="D360" i="68"/>
  <c r="D359" i="68"/>
  <c r="F358" i="68"/>
  <c r="F356" i="68" s="1"/>
  <c r="E358" i="68"/>
  <c r="D358" i="68" s="1"/>
  <c r="D355" i="68"/>
  <c r="D354" i="68"/>
  <c r="F353" i="68"/>
  <c r="F351" i="68" s="1"/>
  <c r="E353" i="68"/>
  <c r="D353" i="68" s="1"/>
  <c r="D350" i="68"/>
  <c r="E349" i="68"/>
  <c r="E677" i="68" s="1"/>
  <c r="G348" i="68"/>
  <c r="G346" i="68" s="1"/>
  <c r="F348" i="68"/>
  <c r="F346" i="68" s="1"/>
  <c r="D345" i="68"/>
  <c r="D344" i="68"/>
  <c r="F343" i="68"/>
  <c r="E343" i="68"/>
  <c r="E341" i="68" s="1"/>
  <c r="F341" i="68"/>
  <c r="D340" i="68"/>
  <c r="D339" i="68"/>
  <c r="G338" i="68"/>
  <c r="G336" i="68" s="1"/>
  <c r="F338" i="68"/>
  <c r="F336" i="68" s="1"/>
  <c r="E338" i="68"/>
  <c r="E336" i="68" s="1"/>
  <c r="D335" i="68"/>
  <c r="D334" i="68"/>
  <c r="D333" i="68"/>
  <c r="F332" i="68"/>
  <c r="F330" i="68" s="1"/>
  <c r="E332" i="68"/>
  <c r="D332" i="68" s="1"/>
  <c r="D329" i="68"/>
  <c r="D328" i="68"/>
  <c r="G327" i="68"/>
  <c r="G325" i="68" s="1"/>
  <c r="F327" i="68"/>
  <c r="F325" i="68" s="1"/>
  <c r="E327" i="68"/>
  <c r="D327" i="68" s="1"/>
  <c r="D323" i="68"/>
  <c r="D322" i="68"/>
  <c r="D321" i="68"/>
  <c r="D320" i="68"/>
  <c r="F317" i="68"/>
  <c r="D319" i="68"/>
  <c r="G317" i="68"/>
  <c r="D316" i="68"/>
  <c r="D315" i="68"/>
  <c r="D314" i="68"/>
  <c r="F313" i="68"/>
  <c r="F311" i="68" s="1"/>
  <c r="E313" i="68"/>
  <c r="D313" i="68" s="1"/>
  <c r="D309" i="68"/>
  <c r="D308" i="68"/>
  <c r="D307" i="68"/>
  <c r="D306" i="68"/>
  <c r="F305" i="68"/>
  <c r="F303" i="68" s="1"/>
  <c r="E303" i="68"/>
  <c r="D303" i="68" s="1"/>
  <c r="D302" i="68"/>
  <c r="D301" i="68"/>
  <c r="D300" i="68"/>
  <c r="F299" i="68"/>
  <c r="F297" i="68" s="1"/>
  <c r="E299" i="68"/>
  <c r="D299" i="68" s="1"/>
  <c r="D294" i="68"/>
  <c r="D293" i="68"/>
  <c r="D292" i="68"/>
  <c r="D291" i="68"/>
  <c r="D290" i="68"/>
  <c r="G289" i="68"/>
  <c r="D289" i="68" s="1"/>
  <c r="F287" i="68"/>
  <c r="E287" i="68"/>
  <c r="D286" i="68"/>
  <c r="F285" i="68"/>
  <c r="E285" i="68"/>
  <c r="D281" i="68"/>
  <c r="D280" i="68"/>
  <c r="F279" i="68"/>
  <c r="F277" i="68" s="1"/>
  <c r="E279" i="68"/>
  <c r="E277" i="68" s="1"/>
  <c r="D277" i="68" s="1"/>
  <c r="D275" i="68"/>
  <c r="D274" i="68"/>
  <c r="F271" i="68"/>
  <c r="E271" i="68"/>
  <c r="D271" i="68" s="1"/>
  <c r="D270" i="68"/>
  <c r="E269" i="68"/>
  <c r="D268" i="68"/>
  <c r="D267" i="68"/>
  <c r="F266" i="68"/>
  <c r="F264" i="68" s="1"/>
  <c r="E266" i="68"/>
  <c r="D266" i="68" s="1"/>
  <c r="D263" i="68"/>
  <c r="D262" i="68"/>
  <c r="D261" i="68"/>
  <c r="D260" i="68"/>
  <c r="G259" i="68"/>
  <c r="G257" i="68" s="1"/>
  <c r="F259" i="68"/>
  <c r="E259" i="68"/>
  <c r="E257" i="68" s="1"/>
  <c r="F257" i="68"/>
  <c r="D256" i="68"/>
  <c r="D255" i="68"/>
  <c r="D254" i="68"/>
  <c r="D253" i="68"/>
  <c r="F252" i="68"/>
  <c r="F250" i="68" s="1"/>
  <c r="E252" i="68"/>
  <c r="E250" i="68" s="1"/>
  <c r="D250" i="68" s="1"/>
  <c r="D249" i="68"/>
  <c r="D248" i="68"/>
  <c r="D247" i="68"/>
  <c r="D246" i="68"/>
  <c r="F245" i="68"/>
  <c r="F243" i="68" s="1"/>
  <c r="E245" i="68"/>
  <c r="E243" i="68" s="1"/>
  <c r="D243" i="68" s="1"/>
  <c r="D242" i="68"/>
  <c r="D241" i="68"/>
  <c r="D240" i="68"/>
  <c r="D239" i="68"/>
  <c r="F238" i="68"/>
  <c r="F236" i="68" s="1"/>
  <c r="E238" i="68"/>
  <c r="D238" i="68" s="1"/>
  <c r="D235" i="68"/>
  <c r="D234" i="68"/>
  <c r="D233" i="68"/>
  <c r="F232" i="68"/>
  <c r="F230" i="68" s="1"/>
  <c r="E232" i="68"/>
  <c r="D232" i="68" s="1"/>
  <c r="D228" i="68"/>
  <c r="D227" i="68"/>
  <c r="D226" i="68"/>
  <c r="F223" i="68"/>
  <c r="E223" i="68"/>
  <c r="D222" i="68"/>
  <c r="D221" i="68"/>
  <c r="D220" i="68"/>
  <c r="G219" i="68"/>
  <c r="G217" i="68" s="1"/>
  <c r="F219" i="68"/>
  <c r="E219" i="68"/>
  <c r="F217" i="68"/>
  <c r="E217" i="68"/>
  <c r="D215" i="68"/>
  <c r="D214" i="68"/>
  <c r="D213" i="68"/>
  <c r="G212" i="68"/>
  <c r="G210" i="68" s="1"/>
  <c r="F210" i="68"/>
  <c r="D209" i="68"/>
  <c r="D208" i="68"/>
  <c r="D207" i="68"/>
  <c r="F206" i="68"/>
  <c r="F204" i="68" s="1"/>
  <c r="E206" i="68"/>
  <c r="D206" i="68" s="1"/>
  <c r="D203" i="68"/>
  <c r="D202" i="68"/>
  <c r="D201" i="68"/>
  <c r="G200" i="68"/>
  <c r="G198" i="68" s="1"/>
  <c r="F200" i="68"/>
  <c r="F198" i="68" s="1"/>
  <c r="E200" i="68"/>
  <c r="D197" i="68"/>
  <c r="D196" i="68"/>
  <c r="D195" i="68"/>
  <c r="G194" i="68"/>
  <c r="G192" i="68" s="1"/>
  <c r="F194" i="68"/>
  <c r="F192" i="68" s="1"/>
  <c r="E194" i="68"/>
  <c r="E192" i="68" s="1"/>
  <c r="D191" i="68"/>
  <c r="D190" i="68"/>
  <c r="D189" i="68"/>
  <c r="G188" i="68"/>
  <c r="G186" i="68" s="1"/>
  <c r="F188" i="68"/>
  <c r="F186" i="68" s="1"/>
  <c r="E188" i="68"/>
  <c r="E186" i="68" s="1"/>
  <c r="D185" i="68"/>
  <c r="D184" i="68"/>
  <c r="D183" i="68"/>
  <c r="G182" i="68"/>
  <c r="G180" i="68" s="1"/>
  <c r="F182" i="68"/>
  <c r="F180" i="68" s="1"/>
  <c r="E182" i="68"/>
  <c r="E180" i="68" s="1"/>
  <c r="D178" i="68"/>
  <c r="D177" i="68"/>
  <c r="D176" i="68"/>
  <c r="G175" i="68"/>
  <c r="G173" i="68" s="1"/>
  <c r="F173" i="68"/>
  <c r="E173" i="68"/>
  <c r="D171" i="68"/>
  <c r="D170" i="68"/>
  <c r="D169" i="68"/>
  <c r="G168" i="68"/>
  <c r="G166" i="68" s="1"/>
  <c r="F166" i="68"/>
  <c r="E166" i="68"/>
  <c r="D165" i="68"/>
  <c r="D164" i="68"/>
  <c r="D163" i="68"/>
  <c r="F162" i="68"/>
  <c r="F160" i="68" s="1"/>
  <c r="E162" i="68"/>
  <c r="D162" i="68" s="1"/>
  <c r="D158" i="68"/>
  <c r="D157" i="68"/>
  <c r="D156" i="68"/>
  <c r="G155" i="68"/>
  <c r="G153" i="68" s="1"/>
  <c r="F155" i="68"/>
  <c r="F153" i="68" s="1"/>
  <c r="E153" i="68"/>
  <c r="D149" i="68"/>
  <c r="D148" i="68"/>
  <c r="D147" i="68"/>
  <c r="G146" i="68"/>
  <c r="G144" i="68" s="1"/>
  <c r="F144" i="68"/>
  <c r="D143" i="68"/>
  <c r="D142" i="68"/>
  <c r="D141" i="68"/>
  <c r="F140" i="68"/>
  <c r="F138" i="68" s="1"/>
  <c r="E140" i="68"/>
  <c r="E138" i="68" s="1"/>
  <c r="D138" i="68" s="1"/>
  <c r="D134" i="68"/>
  <c r="D133" i="68"/>
  <c r="D132" i="68"/>
  <c r="G131" i="68"/>
  <c r="G129" i="68" s="1"/>
  <c r="F129" i="68"/>
  <c r="D128" i="68"/>
  <c r="D127" i="68"/>
  <c r="F126" i="68"/>
  <c r="F118" i="68" s="1"/>
  <c r="E126" i="68"/>
  <c r="D126" i="68" s="1"/>
  <c r="D123" i="68"/>
  <c r="D122" i="68"/>
  <c r="D121" i="68"/>
  <c r="G120" i="68"/>
  <c r="G118" i="68" s="1"/>
  <c r="D114" i="68"/>
  <c r="D113" i="68"/>
  <c r="D112" i="68"/>
  <c r="G111" i="68"/>
  <c r="G109" i="68" s="1"/>
  <c r="F109" i="68"/>
  <c r="E109" i="68"/>
  <c r="D105" i="68"/>
  <c r="D104" i="68"/>
  <c r="D103" i="68"/>
  <c r="G102" i="68"/>
  <c r="F100" i="68"/>
  <c r="E100" i="68"/>
  <c r="D99" i="68"/>
  <c r="D98" i="68"/>
  <c r="D97" i="68"/>
  <c r="F96" i="68"/>
  <c r="F94" i="68" s="1"/>
  <c r="E96" i="68"/>
  <c r="D96" i="68" s="1"/>
  <c r="D90" i="68"/>
  <c r="D89" i="68"/>
  <c r="D88" i="68"/>
  <c r="G87" i="68"/>
  <c r="G85" i="68" s="1"/>
  <c r="F85" i="68"/>
  <c r="D81" i="68"/>
  <c r="D80" i="68"/>
  <c r="D79" i="68"/>
  <c r="F76" i="68"/>
  <c r="D78" i="68"/>
  <c r="D73" i="68"/>
  <c r="D72" i="68"/>
  <c r="D71" i="68"/>
  <c r="G70" i="68"/>
  <c r="G68" i="68" s="1"/>
  <c r="F68" i="68"/>
  <c r="D64" i="68"/>
  <c r="D63" i="68"/>
  <c r="D62" i="68"/>
  <c r="E59" i="68"/>
  <c r="D59" i="68" s="1"/>
  <c r="D61" i="68"/>
  <c r="F59" i="68"/>
  <c r="D55" i="68"/>
  <c r="D54" i="68"/>
  <c r="D53" i="68"/>
  <c r="D52" i="68"/>
  <c r="F49" i="68"/>
  <c r="D46" i="68"/>
  <c r="D45" i="68"/>
  <c r="D44" i="68"/>
  <c r="G43" i="68"/>
  <c r="G41" i="68" s="1"/>
  <c r="F41" i="68"/>
  <c r="E41" i="68"/>
  <c r="D37" i="68"/>
  <c r="D36" i="68"/>
  <c r="D35" i="68"/>
  <c r="G34" i="68"/>
  <c r="G32" i="68" s="1"/>
  <c r="F32" i="68"/>
  <c r="D29" i="68"/>
  <c r="D28" i="68"/>
  <c r="D27" i="68"/>
  <c r="D26" i="68"/>
  <c r="F23" i="68"/>
  <c r="D19" i="68"/>
  <c r="D18" i="68"/>
  <c r="D17" i="68"/>
  <c r="E348" i="68" l="1"/>
  <c r="E346" i="68" s="1"/>
  <c r="D346" i="68" s="1"/>
  <c r="E408" i="68"/>
  <c r="D408" i="68" s="1"/>
  <c r="D674" i="68"/>
  <c r="D336" i="68"/>
  <c r="D579" i="68"/>
  <c r="G685" i="68"/>
  <c r="D723" i="68"/>
  <c r="D647" i="68"/>
  <c r="D363" i="68"/>
  <c r="D613" i="68"/>
  <c r="D630" i="68"/>
  <c r="D639" i="68"/>
  <c r="D660" i="68"/>
  <c r="E160" i="68"/>
  <c r="D160" i="68" s="1"/>
  <c r="E573" i="68"/>
  <c r="D573" i="68" s="1"/>
  <c r="D349" i="68"/>
  <c r="D488" i="68"/>
  <c r="F655" i="68"/>
  <c r="D669" i="68"/>
  <c r="D692" i="68"/>
  <c r="E690" i="68"/>
  <c r="F702" i="68"/>
  <c r="E716" i="68"/>
  <c r="D716" i="68" s="1"/>
  <c r="D587" i="68"/>
  <c r="G624" i="68"/>
  <c r="G622" i="68" s="1"/>
  <c r="G655" i="68"/>
  <c r="D715" i="68"/>
  <c r="D657" i="68"/>
  <c r="E655" i="68"/>
  <c r="D55" i="69"/>
  <c r="E20" i="69"/>
  <c r="F719" i="68"/>
  <c r="G666" i="68"/>
  <c r="E666" i="68"/>
  <c r="D394" i="68"/>
  <c r="D225" i="68"/>
  <c r="D217" i="68"/>
  <c r="D153" i="68"/>
  <c r="G49" i="68"/>
  <c r="D16" i="68"/>
  <c r="E16" i="69"/>
  <c r="G20" i="69"/>
  <c r="D219" i="68"/>
  <c r="E317" i="68"/>
  <c r="D317" i="68" s="1"/>
  <c r="D368" i="68"/>
  <c r="G643" i="68"/>
  <c r="D645" i="68"/>
  <c r="G653" i="68"/>
  <c r="G675" i="68"/>
  <c r="F690" i="68"/>
  <c r="F687" i="68" s="1"/>
  <c r="E606" i="68"/>
  <c r="D109" i="68"/>
  <c r="D223" i="68"/>
  <c r="G287" i="68"/>
  <c r="D287" i="68" s="1"/>
  <c r="E118" i="68"/>
  <c r="D118" i="68" s="1"/>
  <c r="D155" i="68"/>
  <c r="E284" i="68"/>
  <c r="E282" i="68" s="1"/>
  <c r="D282" i="68" s="1"/>
  <c r="E311" i="68"/>
  <c r="D311" i="68" s="1"/>
  <c r="E330" i="68"/>
  <c r="D330" i="68" s="1"/>
  <c r="D590" i="68"/>
  <c r="D612" i="68"/>
  <c r="D615" i="68"/>
  <c r="F634" i="68"/>
  <c r="F632" i="68" s="1"/>
  <c r="D678" i="68"/>
  <c r="E719" i="68"/>
  <c r="D719" i="68" s="1"/>
  <c r="D192" i="68"/>
  <c r="F666" i="68"/>
  <c r="D70" i="68"/>
  <c r="D87" i="68"/>
  <c r="D111" i="68"/>
  <c r="D194" i="68"/>
  <c r="D200" i="68"/>
  <c r="D212" i="68"/>
  <c r="D285" i="68"/>
  <c r="D338" i="68"/>
  <c r="D432" i="68"/>
  <c r="F492" i="68"/>
  <c r="F381" i="68" s="1"/>
  <c r="D581" i="68"/>
  <c r="D611" i="68"/>
  <c r="D640" i="68"/>
  <c r="D642" i="68"/>
  <c r="D650" i="68"/>
  <c r="F675" i="68"/>
  <c r="D679" i="68"/>
  <c r="D682" i="68"/>
  <c r="D673" i="68"/>
  <c r="D600" i="68"/>
  <c r="D599" i="68"/>
  <c r="D497" i="68"/>
  <c r="D690" i="68"/>
  <c r="D481" i="68"/>
  <c r="D584" i="68"/>
  <c r="D671" i="68"/>
  <c r="D446" i="68"/>
  <c r="D668" i="68"/>
  <c r="D436" i="68"/>
  <c r="D636" i="68"/>
  <c r="G634" i="68"/>
  <c r="G632" i="68" s="1"/>
  <c r="D396" i="68"/>
  <c r="D343" i="68"/>
  <c r="D341" i="68" s="1"/>
  <c r="G680" i="68"/>
  <c r="D680" i="68" s="1"/>
  <c r="E356" i="68"/>
  <c r="D356" i="68" s="1"/>
  <c r="E325" i="68"/>
  <c r="D325" i="68" s="1"/>
  <c r="D273" i="68"/>
  <c r="D252" i="68"/>
  <c r="D245" i="68"/>
  <c r="E210" i="68"/>
  <c r="D210" i="68" s="1"/>
  <c r="E204" i="68"/>
  <c r="D204" i="68" s="1"/>
  <c r="D180" i="68"/>
  <c r="D182" i="68"/>
  <c r="D173" i="68"/>
  <c r="D168" i="68"/>
  <c r="D166" i="68"/>
  <c r="D140" i="68"/>
  <c r="D131" i="68"/>
  <c r="D102" i="68"/>
  <c r="E85" i="68"/>
  <c r="D85" i="68" s="1"/>
  <c r="D43" i="68"/>
  <c r="D41" i="68"/>
  <c r="D34" i="68"/>
  <c r="E32" i="68"/>
  <c r="D32" i="68" s="1"/>
  <c r="E14" i="68"/>
  <c r="D14" i="68" s="1"/>
  <c r="D25" i="68"/>
  <c r="E23" i="68"/>
  <c r="D23" i="68" s="1"/>
  <c r="F14" i="68"/>
  <c r="F606" i="68"/>
  <c r="G381" i="68"/>
  <c r="E198" i="68"/>
  <c r="D198" i="68" s="1"/>
  <c r="D643" i="68"/>
  <c r="D269" i="68"/>
  <c r="E129" i="68"/>
  <c r="D129" i="68" s="1"/>
  <c r="D146" i="68"/>
  <c r="D175" i="68"/>
  <c r="E230" i="68"/>
  <c r="D230" i="68" s="1"/>
  <c r="E236" i="68"/>
  <c r="D236" i="68" s="1"/>
  <c r="E264" i="68"/>
  <c r="D264" i="68" s="1"/>
  <c r="E351" i="68"/>
  <c r="D351" i="68" s="1"/>
  <c r="E371" i="68"/>
  <c r="D371" i="68" s="1"/>
  <c r="D383" i="68"/>
  <c r="D438" i="68"/>
  <c r="E494" i="68"/>
  <c r="D589" i="68"/>
  <c r="G606" i="68"/>
  <c r="E634" i="68"/>
  <c r="D649" i="68"/>
  <c r="F653" i="68"/>
  <c r="D662" i="68"/>
  <c r="D672" i="68"/>
  <c r="F707" i="68"/>
  <c r="G100" i="68"/>
  <c r="D100" i="68" s="1"/>
  <c r="E49" i="68"/>
  <c r="E94" i="68"/>
  <c r="D94" i="68" s="1"/>
  <c r="D120" i="68"/>
  <c r="E144" i="68"/>
  <c r="D144" i="68" s="1"/>
  <c r="D188" i="68"/>
  <c r="D259" i="68"/>
  <c r="F626" i="68"/>
  <c r="F624" i="68" s="1"/>
  <c r="F622" i="68" s="1"/>
  <c r="F284" i="68"/>
  <c r="F282" i="68" s="1"/>
  <c r="F643" i="68"/>
  <c r="E297" i="68"/>
  <c r="D297" i="68" s="1"/>
  <c r="E675" i="68"/>
  <c r="D677" i="68"/>
  <c r="E366" i="68"/>
  <c r="D366" i="68" s="1"/>
  <c r="D379" i="68"/>
  <c r="D593" i="68"/>
  <c r="D608" i="68"/>
  <c r="E695" i="68"/>
  <c r="E702" i="68"/>
  <c r="D702" i="68" s="1"/>
  <c r="D718" i="68"/>
  <c r="E68" i="68"/>
  <c r="D68" i="68" s="1"/>
  <c r="E76" i="68"/>
  <c r="D76" i="68" s="1"/>
  <c r="D186" i="68"/>
  <c r="D257" i="68"/>
  <c r="D279" i="68"/>
  <c r="D305" i="68"/>
  <c r="F573" i="68"/>
  <c r="D578" i="68"/>
  <c r="E626" i="68"/>
  <c r="D661" i="68"/>
  <c r="D670" i="68"/>
  <c r="E707" i="68"/>
  <c r="D707" i="68" s="1"/>
  <c r="D531" i="68"/>
  <c r="D348" i="68" l="1"/>
  <c r="D20" i="69"/>
  <c r="F685" i="68"/>
  <c r="D666" i="68"/>
  <c r="G53" i="69"/>
  <c r="D284" i="68"/>
  <c r="D49" i="68"/>
  <c r="D16" i="69"/>
  <c r="E53" i="69"/>
  <c r="D675" i="68"/>
  <c r="D606" i="68"/>
  <c r="E653" i="68"/>
  <c r="D655" i="68"/>
  <c r="D494" i="68"/>
  <c r="E492" i="68"/>
  <c r="G571" i="68"/>
  <c r="F571" i="68"/>
  <c r="E687" i="68"/>
  <c r="D695" i="68"/>
  <c r="D626" i="68"/>
  <c r="E632" i="68"/>
  <c r="D632" i="68" s="1"/>
  <c r="D634" i="68"/>
  <c r="D53" i="69" l="1"/>
  <c r="D653" i="68"/>
  <c r="D492" i="68"/>
  <c r="E381" i="68"/>
  <c r="D624" i="68"/>
  <c r="E622" i="68"/>
  <c r="D622" i="68" s="1"/>
  <c r="D687" i="68"/>
  <c r="E685" i="68"/>
  <c r="D685" i="68" s="1"/>
  <c r="D381" i="68" l="1"/>
  <c r="E571" i="68"/>
  <c r="D571" i="68" s="1"/>
  <c r="C54" i="64" l="1"/>
  <c r="C43" i="64" l="1"/>
  <c r="F64" i="66" l="1"/>
  <c r="E64" i="66"/>
  <c r="D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64" i="66" l="1"/>
  <c r="C42" i="64" l="1"/>
  <c r="C60" i="64"/>
  <c r="C20" i="64"/>
  <c r="C19" i="64" s="1"/>
  <c r="C16" i="64"/>
  <c r="C12" i="64"/>
  <c r="C10" i="64" l="1"/>
  <c r="C18" i="64"/>
  <c r="C71" i="64" l="1"/>
</calcChain>
</file>

<file path=xl/sharedStrings.xml><?xml version="1.0" encoding="utf-8"?>
<sst xmlns="http://schemas.openxmlformats.org/spreadsheetml/2006/main" count="1826" uniqueCount="960">
  <si>
    <t>Klaipėdos rajono savivaldybės</t>
  </si>
  <si>
    <t>1.</t>
  </si>
  <si>
    <t>1.1.</t>
  </si>
  <si>
    <t>2.</t>
  </si>
  <si>
    <t>2.1.</t>
  </si>
  <si>
    <t>2.1.1.</t>
  </si>
  <si>
    <t>2.1.2.</t>
  </si>
  <si>
    <t>3.</t>
  </si>
  <si>
    <t>3.1.</t>
  </si>
  <si>
    <t>4.</t>
  </si>
  <si>
    <t>4.1.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</si>
  <si>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</si>
  <si>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</si>
  <si>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</si>
  <si>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</si>
  <si>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</si>
  <si>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</si>
  <si>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</si>
  <si>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</si>
  <si>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</si>
  <si>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</si>
  <si>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</si>
  <si>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</si>
  <si>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</si>
  <si>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</si>
  <si>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</si>
  <si>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</si>
  <si>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</si>
  <si>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</si>
  <si>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</si>
  <si>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Agluonėnų pagrindinė mokykla</t>
  </si>
  <si>
    <t>24.</t>
  </si>
  <si>
    <t>Dovilų pagrindinė mokykla</t>
  </si>
  <si>
    <t>25.</t>
  </si>
  <si>
    <t>26.</t>
  </si>
  <si>
    <t>27.</t>
  </si>
  <si>
    <t>Ketvergių pagrindinė mokykla</t>
  </si>
  <si>
    <t>28.</t>
  </si>
  <si>
    <t>Kretingalės pagrindinė mokykla</t>
  </si>
  <si>
    <t>29.</t>
  </si>
  <si>
    <t>30.</t>
  </si>
  <si>
    <t>31.</t>
  </si>
  <si>
    <t>32.</t>
  </si>
  <si>
    <t>33.</t>
  </si>
  <si>
    <t>34.</t>
  </si>
  <si>
    <t>35.</t>
  </si>
  <si>
    <t>Savivaldybės administracija</t>
  </si>
  <si>
    <t>38.</t>
  </si>
  <si>
    <t>Iš viso:</t>
  </si>
  <si>
    <t>Judrėnų Stepono Dariaus pagrindinė mokykla</t>
  </si>
  <si>
    <t>Jono Lankučio viešoji biblioteka</t>
  </si>
  <si>
    <t>Lapių pagrindinė mokykla</t>
  </si>
  <si>
    <t>Vėžaičių pagrindinė mokykla</t>
  </si>
  <si>
    <t>Dovilų vaikų lopšelis-darželis ,,Kregždutė"</t>
  </si>
  <si>
    <t>Kretingalės vaikų lopšelis-darželis</t>
  </si>
  <si>
    <t>39.</t>
  </si>
  <si>
    <t>40.</t>
  </si>
  <si>
    <t>41.</t>
  </si>
  <si>
    <t>42.</t>
  </si>
  <si>
    <t>43.</t>
  </si>
  <si>
    <t>44.</t>
  </si>
  <si>
    <t>45.</t>
  </si>
  <si>
    <t>Dituvos pagrindinė mokykla</t>
  </si>
  <si>
    <t>Priekulės vaikų lopšelis-darželis</t>
  </si>
  <si>
    <t>46.</t>
  </si>
  <si>
    <t>47.</t>
  </si>
  <si>
    <t>Dovilų etninės kultūros centras</t>
  </si>
  <si>
    <t>51.</t>
  </si>
  <si>
    <t>48.</t>
  </si>
  <si>
    <t>49.</t>
  </si>
  <si>
    <t>50.</t>
  </si>
  <si>
    <t>Gargždų krašto muziejus</t>
  </si>
  <si>
    <t>Agluonėnų lopšelis-darželis ,,Nykštukas"</t>
  </si>
  <si>
    <t>Vėžaičių lopšelis-darželis</t>
  </si>
  <si>
    <t>Klaipėdos rajono švietimo centras</t>
  </si>
  <si>
    <t>Gargždų ,,Vaivorykštės" gimnazija</t>
  </si>
  <si>
    <t>Eil. Nr.</t>
  </si>
  <si>
    <t>Gargždų lopšelis-darželis ,,Ąžuoliukas"</t>
  </si>
  <si>
    <t>Gargždų vaikų ir jaunimo laisvalaikio centras</t>
  </si>
  <si>
    <t>Gargždų kultūros centras</t>
  </si>
  <si>
    <t>Sporto centras</t>
  </si>
  <si>
    <t>Kretingalės kultūros centras</t>
  </si>
  <si>
    <t>Priekulės kultūros centras</t>
  </si>
  <si>
    <t>Veiviržėnų kultūros centras</t>
  </si>
  <si>
    <t>Vėžaičių kultūros centras</t>
  </si>
  <si>
    <t>Plikių Ievos Labutytės pagrindinė mokykla</t>
  </si>
  <si>
    <t>Gargždų lopšelis-darželis ,,Gintarėlis"</t>
  </si>
  <si>
    <t>2.1.3.</t>
  </si>
  <si>
    <t>Viliaus Gaigalaičio globos namai</t>
  </si>
  <si>
    <t>52.</t>
  </si>
  <si>
    <t>Klaipėdos r. sav. priešgaisrinė tarnyba</t>
  </si>
  <si>
    <t>Gargždų lopšelis-darželis ,,Saulutė"</t>
  </si>
  <si>
    <t>Gargždų muzikos mokykla</t>
  </si>
  <si>
    <t>Priekulės muzikos mokykla</t>
  </si>
  <si>
    <t>Gargždų ,,Kranto" pagrindinė mokykla</t>
  </si>
  <si>
    <t>Gargždų ,,Minijos" progimnazija</t>
  </si>
  <si>
    <t>Klaipėdos rajono turizmo informacijos centras</t>
  </si>
  <si>
    <t>Pašlūžmio mokykla-daugiafunkcis centras</t>
  </si>
  <si>
    <t>Veiviržėnų Jurgio Šaulio gimnazija</t>
  </si>
  <si>
    <t>Gargždų sporto mokykla</t>
  </si>
  <si>
    <t>Endriejavo pagrindinė mokykla</t>
  </si>
  <si>
    <t>tūkst. eurų</t>
  </si>
  <si>
    <t>Gargždų atviras jaunimo centras</t>
  </si>
  <si>
    <t>Gargždų lopšelis-darželis ,,Naminukas"</t>
  </si>
  <si>
    <t>37.</t>
  </si>
  <si>
    <t>Šiūparių mokykla-daugiafunkcis centras</t>
  </si>
  <si>
    <t>7.1.</t>
  </si>
  <si>
    <t>Mokytojų, dirbančių pagal neformaliojo vaikų švietimo (išskyrus ikimokyklinio ir priešmokyklinio ugdymo) programas savivaldybių mokyklose, kurios yra priskirtos Lietuvos Respublikos švietimo įstatymo 41 straipsnio 13 dalies 2 punkte nurodytoms mokyklų grupėms ir kurių teisinė forma yra biudžetinė įstaiga, darbo apmokėjimui 2020 metais (VBD)</t>
  </si>
  <si>
    <t xml:space="preserve">          1 priedas</t>
  </si>
  <si>
    <t xml:space="preserve"> 2020  METŲ  SAVIVALDYBĖS  BIUDŽETO  PAJAMOS</t>
  </si>
  <si>
    <t>Pajamų rūšys</t>
  </si>
  <si>
    <t>Sumos tūkst. eurų</t>
  </si>
  <si>
    <t>Mokesčiai</t>
  </si>
  <si>
    <t>Gyventojų pajamų mokestis</t>
  </si>
  <si>
    <t>1.2.</t>
  </si>
  <si>
    <t>Turto mokesčiai</t>
  </si>
  <si>
    <t>1.2.1.</t>
  </si>
  <si>
    <t>Žemės mokestis</t>
  </si>
  <si>
    <t>1.2.2.</t>
  </si>
  <si>
    <t>Paveldimo  turto mokestis</t>
  </si>
  <si>
    <t>1.2.3.</t>
  </si>
  <si>
    <t>Nekilnojamojo turto mokestis</t>
  </si>
  <si>
    <t>1.3.</t>
  </si>
  <si>
    <t>Prekių ir paslaugų mokesčiai</t>
  </si>
  <si>
    <t>1.3.1.</t>
  </si>
  <si>
    <t>Mokestis už aplinkos teršimą</t>
  </si>
  <si>
    <t>Dotacijos iš kitų valdžios sektoriaus subjektų</t>
  </si>
  <si>
    <t>Dotacijos iš kitų valdžios sektoriaus subjektų einamiesiems tikslams</t>
  </si>
  <si>
    <t>Speciali tikslinė dotacija savivaldybėms einamiesiems tikslams</t>
  </si>
  <si>
    <t>2.1.1.1.</t>
  </si>
  <si>
    <t>Valstybinėms (valstybės perduotoms savivaldybėms) funkcijoms atlikti</t>
  </si>
  <si>
    <t>2.1.1.2.</t>
  </si>
  <si>
    <t>Mokymo reikmėms finansuoti</t>
  </si>
  <si>
    <t>2.1.1.3.</t>
  </si>
  <si>
    <t>Klasių, skirtų mokiniams, turintiems specialiųjų ugdymosi poreikių, ūkio lėšoms finansuoti</t>
  </si>
  <si>
    <t>2.1.1.4.</t>
  </si>
  <si>
    <t>Iš apskrities perduotai įstaigai finansuoti</t>
  </si>
  <si>
    <t>Kitos dotacijos einamiesiems tikslams</t>
  </si>
  <si>
    <t>2.1.2.1.</t>
  </si>
  <si>
    <t>Vietinės reikšmės keliams (gatvėms) tiesti, taisyti, prižiūrėti ir saugaus eismo sąlygoms užtikrinti</t>
  </si>
  <si>
    <t>2.1.2.2.</t>
  </si>
  <si>
    <t>Pagal 2014-2020 metų Europos Sąjungos fondų investicijų veiksmų programas įgyvendinamų projektų nuosavam indėliui užtikrinti</t>
  </si>
  <si>
    <t>2.1.2.3.</t>
  </si>
  <si>
    <t>2.1.2.4.</t>
  </si>
  <si>
    <t>Tarpinstitucinio bendradarbiavimo koordinatoriaus pareigybei išlaikyti</t>
  </si>
  <si>
    <t>Dotacija savivaldybėms iš Europos Sąjungos, kitos tarptautinės finansinės paramos ir bendrojo finansavimo lėšų einamiesiems tikslams</t>
  </si>
  <si>
    <t>2.2.</t>
  </si>
  <si>
    <t>Dotacijos iš kitų valdžios sektoriaus subjektų turtui įsigyti</t>
  </si>
  <si>
    <t>2.2.1.</t>
  </si>
  <si>
    <t>Kitos dotacijos turtui įsigyti</t>
  </si>
  <si>
    <t>2.2.1.1.</t>
  </si>
  <si>
    <t>2.2.1.2.</t>
  </si>
  <si>
    <t>2.2.1.3.</t>
  </si>
  <si>
    <t>Tekstilės atliekų surinkimo priemonėms (konteineriams) įsigyti</t>
  </si>
  <si>
    <t>2.2.1.4.</t>
  </si>
  <si>
    <t xml:space="preserve">Polderių sistemos rekonstravimui </t>
  </si>
  <si>
    <t>2.2.2.</t>
  </si>
  <si>
    <t>Dotacija savivaldybėms iš Europos Sąjungos, kitos tarptautinės finansinės paramos ir bendrojo finansavimo lėšų turtui įsigyti</t>
  </si>
  <si>
    <t>Turto pajamos</t>
  </si>
  <si>
    <t>Nuomos mokestis už valstybinę žemę ir valstybinio vidaus vandenų fondo vandens telkinius</t>
  </si>
  <si>
    <t>3.2.</t>
  </si>
  <si>
    <t>Mokestis už medžiojamų gyvūnų išteklius</t>
  </si>
  <si>
    <t>3.3.</t>
  </si>
  <si>
    <t>Kiti mokesčiai už valstybinius gamtos išteklius</t>
  </si>
  <si>
    <t>3.4.</t>
  </si>
  <si>
    <t>Angliavandenilių išteklių mokestis</t>
  </si>
  <si>
    <t>Pajamos už prekes ir paslaugas</t>
  </si>
  <si>
    <t>Pajamos už ilgalaikio ir trumpalaikio materialiojo turto nuomą</t>
  </si>
  <si>
    <t>4.2.</t>
  </si>
  <si>
    <t>4.3.</t>
  </si>
  <si>
    <t>Įmokos už išlaikymą švietimo, socialinės apsaugos įstaigose</t>
  </si>
  <si>
    <t>4.4.</t>
  </si>
  <si>
    <t>Valstybės rinkliava</t>
  </si>
  <si>
    <t>4.5.</t>
  </si>
  <si>
    <t>Vietinės rinkliavos</t>
  </si>
  <si>
    <t>4.5.1.</t>
  </si>
  <si>
    <t>Komunalinių atliekų surinkimą iš atliekų turėtojų ir atliekų tvarkymą</t>
  </si>
  <si>
    <t>Pajamos iš baudų ir konfiskacijos</t>
  </si>
  <si>
    <t>Kitos pajamos</t>
  </si>
  <si>
    <t>Materialiojo ir nematerialiojo turto realizavimo pajamos</t>
  </si>
  <si>
    <t>Pajamos už parduotą žemę</t>
  </si>
  <si>
    <t>Iš viso pajamų:</t>
  </si>
  <si>
    <t xml:space="preserve">                                          _______________________</t>
  </si>
  <si>
    <t xml:space="preserve">sprendimo Nr.T11-66         </t>
  </si>
  <si>
    <t xml:space="preserve">tarybos 2020 m. vasario 13 d. </t>
  </si>
  <si>
    <t>2.1.2.5.</t>
  </si>
  <si>
    <t xml:space="preserve">Vienkartinėms premijoms už ypač svarbių užduočių vykdymą valstybės lygio ekstremaliosios situacijos ir karantino laikotarpiu savivaldybių socialinių paslaugų įstaigose dirbantiems darbuotojams išmokėti </t>
  </si>
  <si>
    <t>2.2.1.5.</t>
  </si>
  <si>
    <t>2.2.1.6.</t>
  </si>
  <si>
    <t xml:space="preserve">Mokslo paskirties ikimokyklinio, priešmokyklinio ir bendrojo ugdymo pastato statybai </t>
  </si>
  <si>
    <t>Rentgeno diagnostikos paslaugų kokybės gerinimo programai įgyvendinti</t>
  </si>
  <si>
    <t>Įstaigos pavadinimas</t>
  </si>
  <si>
    <t>Klaipėdos r. savivaldybės visuomenės sveikatos biuras</t>
  </si>
  <si>
    <t>2.1.2.6.</t>
  </si>
  <si>
    <t>Vaikų vasaros stovykloms ir kitoms neformaliojo vaikų švietimo veikloms finansuoti 2020 metais</t>
  </si>
  <si>
    <t>2.2.1.7.</t>
  </si>
  <si>
    <t>Vėdinimo ir kondicionavimo sistemoms savivaldybės egzaminų centruose-grupėse 2020 metais įrengti</t>
  </si>
  <si>
    <t xml:space="preserve">tarybos 2020-02-13 sprendimo </t>
  </si>
  <si>
    <t>Nr.T11-66</t>
  </si>
  <si>
    <t>2 priedas</t>
  </si>
  <si>
    <t xml:space="preserve">2020 METŲ IŠ SAVIVALDYBĖS BIUDŽETO IŠLAIKOMŲ ĮSTAIGŲ PLANUOJAMŲ PAJAMŲ ĮMOKOS Į SAVIVALDYBĖS BIUDŽETĄ </t>
  </si>
  <si>
    <t>Įmokos už išlaikymą švietimo, socialinės apsaugos ir kitose įstaigose</t>
  </si>
  <si>
    <t>Priekulės Ievos Simonaitytės gimnazija</t>
  </si>
  <si>
    <t>Slengių mokykla - daugiafunkcis centras</t>
  </si>
  <si>
    <t>Kvietinių lopšelis - darželis</t>
  </si>
  <si>
    <t>Drevernos lopšelis-darželis</t>
  </si>
  <si>
    <t>36.</t>
  </si>
  <si>
    <t>Gargždų socialinių paslaugų centras</t>
  </si>
  <si>
    <t>Klaipėdos r. paramos šeimai centras</t>
  </si>
  <si>
    <t>Priekulės socialinių paslaugų centras</t>
  </si>
  <si>
    <t>IŠ VISO PAJAMŲ:</t>
  </si>
  <si>
    <t>2.1.2.7.</t>
  </si>
  <si>
    <t xml:space="preserve"> Ilgalaikių neigiamų COVID-19 pandemijos pasekmių visuomenės sveikatai mažinimo veiksmų plano priemonei  ,,Teikti pagalbą psichologinių sunkumų patiriantiems mokiniams" finansuoti </t>
  </si>
  <si>
    <t>2.1.2.8.</t>
  </si>
  <si>
    <t xml:space="preserve">Ilgalaikių neigiamų COVID-19 pandemijos pasekmių visuomenės sveikatai mažinimo veiksmų plano priemonei ,,Plėtoti visuomenės psichikos sveikatos (stiprinimo ir prevencijos)paslaugas gyventojams visuomenės sveikatos biuruose" finansuoti </t>
  </si>
  <si>
    <t>2.1.2.9.</t>
  </si>
  <si>
    <t xml:space="preserve"> Išlaidoms, susijusioms su mokytojų, dirbančių pagal ikimokyklinio, priešmokyklinio, bendrojo ugdymo programas skaičiaus optimizavimu, apmokėti </t>
  </si>
  <si>
    <t>2.1.2.10.</t>
  </si>
  <si>
    <t xml:space="preserve">Priemonei ,,Skiriant piniginę socialinę paramą nepasiturintiems gyventojams, laikinai nevertinti turimo turto ir padidinti valstybės remiamų pajamų (VRP) dydį nuo 1 VRP iki 1,1 VRP teisei į socialinę pašalpą nustatyti" įgyvendinti </t>
  </si>
  <si>
    <t>2.2.1.8.</t>
  </si>
  <si>
    <t>2.2.1.9.</t>
  </si>
  <si>
    <t xml:space="preserve">Klaipėdos rajono kretingalės seniūnijos Plikių miestelio Grauminės gatvei (Nr. KL1019) rekonstruoti </t>
  </si>
  <si>
    <t>3.5.</t>
  </si>
  <si>
    <t>Želdinių atkuriamosios vertės kompensacija</t>
  </si>
  <si>
    <t>6 priedas</t>
  </si>
  <si>
    <t>2020 M. ASIGNAVIMAI IŠ SAVIVALDYBĖS BIUDŽETO LĖŠŲ LIKUČIŲ IR SKOLINTŲ LĖŠŲ</t>
  </si>
  <si>
    <t xml:space="preserve">Asignavimų valdytojo pavadinimas, programos numeris ir pavadinimas </t>
  </si>
  <si>
    <t>Funkcinės klasifikacijos kodas</t>
  </si>
  <si>
    <t>Iš jų:</t>
  </si>
  <si>
    <t>išlaidoms</t>
  </si>
  <si>
    <t>turtui įsigyti</t>
  </si>
  <si>
    <t>iš viso</t>
  </si>
  <si>
    <t>iš jų: darbo užmokesčiui</t>
  </si>
  <si>
    <t>8. Kūno kultūros ir sporto plėtros programa</t>
  </si>
  <si>
    <t>08.</t>
  </si>
  <si>
    <t>1.1.1.</t>
  </si>
  <si>
    <t>iš jos: savivaldybės biudžeto 2019 m. viršplaninės pajamos (VLK)</t>
  </si>
  <si>
    <t>1. Žinių visuomenės plėtros programa</t>
  </si>
  <si>
    <t>09.</t>
  </si>
  <si>
    <t>iš jos: skolintos lėšos (SL)</t>
  </si>
  <si>
    <t>3. Aplinkos apsaugos programa</t>
  </si>
  <si>
    <t>05.</t>
  </si>
  <si>
    <t>Aplinkos apsaugos rėmimo specialiosios programos 2019 m. lėšų likutis (LA)</t>
  </si>
  <si>
    <t>2.3.</t>
  </si>
  <si>
    <t>5. Socialinės paramos programa</t>
  </si>
  <si>
    <t>2.3.1.</t>
  </si>
  <si>
    <t>2.3.2.</t>
  </si>
  <si>
    <t>Socialinio būsto rėmimo programos 2019 m. lėšų likutis (LS)</t>
  </si>
  <si>
    <t>2.4.</t>
  </si>
  <si>
    <t>6. Susisiekimo ir inžinerinės infrastruktūros plėtros programa</t>
  </si>
  <si>
    <t>2.4.1.</t>
  </si>
  <si>
    <t>04.</t>
  </si>
  <si>
    <t>iš jų:</t>
  </si>
  <si>
    <t>2.4.1.1.</t>
  </si>
  <si>
    <t>Agluonėnų seniūnija</t>
  </si>
  <si>
    <t>2.4.1.2.</t>
  </si>
  <si>
    <t>Dauparų-Kvietinių seniūnija</t>
  </si>
  <si>
    <t>2.4.1.3.</t>
  </si>
  <si>
    <t>Dovilų seniūnija</t>
  </si>
  <si>
    <t>2.4.1.4.</t>
  </si>
  <si>
    <t>Endriejavo seniūnija</t>
  </si>
  <si>
    <t>2.4.1.5.</t>
  </si>
  <si>
    <t>Gargždų seniūnija</t>
  </si>
  <si>
    <t>2.4.1.6.</t>
  </si>
  <si>
    <t>Judrėnų seniūnija</t>
  </si>
  <si>
    <t>2.4.1.7.</t>
  </si>
  <si>
    <t>Kretingalės seniūnija</t>
  </si>
  <si>
    <t>2.4.1.8.</t>
  </si>
  <si>
    <t>Priekulės seniūnija</t>
  </si>
  <si>
    <t>2.4.1.9.</t>
  </si>
  <si>
    <t>Sendvario seniūnija</t>
  </si>
  <si>
    <t>2.4.1.10.</t>
  </si>
  <si>
    <t>Veiviržėnų seniūnija</t>
  </si>
  <si>
    <t>2.4.1.11.</t>
  </si>
  <si>
    <t>Vėžaičių seniūnija</t>
  </si>
  <si>
    <t>2.5.</t>
  </si>
  <si>
    <t>7. Kultūros paveldo puoselėjimo ir kultūros paslaugų plėtros programa</t>
  </si>
  <si>
    <t>2.5.1.</t>
  </si>
  <si>
    <t>2.6.</t>
  </si>
  <si>
    <t>9. Savivaldybės valdymo ir pagrindinių funkcijų vykdymo programa</t>
  </si>
  <si>
    <t>Iš jos:</t>
  </si>
  <si>
    <t>2.6.1.</t>
  </si>
  <si>
    <t>skolintos lėšos (SL)</t>
  </si>
  <si>
    <t>01.</t>
  </si>
  <si>
    <t>2.6.2.</t>
  </si>
  <si>
    <t>savivaldybės biudžeto 2019 m. viršplaninės pajamos (VLK)</t>
  </si>
  <si>
    <t>03.</t>
  </si>
  <si>
    <t>2.6.3.</t>
  </si>
  <si>
    <t xml:space="preserve"> savivaldybės biudžeto 2019 m. viršplaninės pajamos (VLK)</t>
  </si>
  <si>
    <t>2.6.4.</t>
  </si>
  <si>
    <t>06.</t>
  </si>
  <si>
    <t>2.6.5.</t>
  </si>
  <si>
    <t xml:space="preserve">                                             _______________</t>
  </si>
  <si>
    <t>sprendimo Nr.T11-66</t>
  </si>
  <si>
    <t>3 priedas</t>
  </si>
  <si>
    <t>2020 METŲ SAVIVALDYBĖS BIUDŽETO ASIGNAVIMAI</t>
  </si>
  <si>
    <t>Iš jos: savivaldybės lėšos (SB)</t>
  </si>
  <si>
    <t>1.1.2.</t>
  </si>
  <si>
    <t>speciali tikslinė dotacija mokymo reikmėms finansuoti (ML)</t>
  </si>
  <si>
    <t>1.1.3.</t>
  </si>
  <si>
    <t>lėšos už paslaugas ir nuomą (S)</t>
  </si>
  <si>
    <t xml:space="preserve">Priekulės Ievos Simonaitytės gimnazija </t>
  </si>
  <si>
    <t>klasių, skirtų mokiniams, turintiems specialiųjų ugdymosi poreikių, ūkio lėšos (VBD)</t>
  </si>
  <si>
    <t>2.1.4.</t>
  </si>
  <si>
    <t>3.1.1.</t>
  </si>
  <si>
    <t>3.1.2.</t>
  </si>
  <si>
    <t>3.1.3.</t>
  </si>
  <si>
    <t>4.1.1.</t>
  </si>
  <si>
    <t>4.1.2.</t>
  </si>
  <si>
    <t>4.1.3.</t>
  </si>
  <si>
    <t>5.1.</t>
  </si>
  <si>
    <t>5.1.1.</t>
  </si>
  <si>
    <t>5.1.2.</t>
  </si>
  <si>
    <t>5.1.3.</t>
  </si>
  <si>
    <t>5.1.4.</t>
  </si>
  <si>
    <t>6.1.</t>
  </si>
  <si>
    <t>6.1.1.</t>
  </si>
  <si>
    <t>6.1.2.</t>
  </si>
  <si>
    <t>6.1.3.</t>
  </si>
  <si>
    <t>7.1.1.</t>
  </si>
  <si>
    <t>7.1.2.</t>
  </si>
  <si>
    <t>7.1.3.</t>
  </si>
  <si>
    <t>8.1.</t>
  </si>
  <si>
    <t>8.1.1.</t>
  </si>
  <si>
    <t>8.1.2.</t>
  </si>
  <si>
    <t>8.1.3.</t>
  </si>
  <si>
    <t>9.1.</t>
  </si>
  <si>
    <t>9.1.1.</t>
  </si>
  <si>
    <t>9.1.2.</t>
  </si>
  <si>
    <t>9.1.3.</t>
  </si>
  <si>
    <t>10.1.</t>
  </si>
  <si>
    <t>10.1.1.</t>
  </si>
  <si>
    <t>10.1.2.</t>
  </si>
  <si>
    <t>10.1.3.</t>
  </si>
  <si>
    <t>11.1.</t>
  </si>
  <si>
    <t>11.1.1.</t>
  </si>
  <si>
    <t>11.1.2.</t>
  </si>
  <si>
    <t>11.1.3.</t>
  </si>
  <si>
    <t>12.1.</t>
  </si>
  <si>
    <t>12.1.1.</t>
  </si>
  <si>
    <t>12.1.2.</t>
  </si>
  <si>
    <t>12.1.3.</t>
  </si>
  <si>
    <t>13.1.</t>
  </si>
  <si>
    <t>13.1.1.</t>
  </si>
  <si>
    <t>13.1.2.</t>
  </si>
  <si>
    <t>13.1.3.</t>
  </si>
  <si>
    <t>13.2.</t>
  </si>
  <si>
    <t>13.2.1.</t>
  </si>
  <si>
    <t>13.2.2.</t>
  </si>
  <si>
    <t>14.1.</t>
  </si>
  <si>
    <t>14.1.1.</t>
  </si>
  <si>
    <t>14.1.2.</t>
  </si>
  <si>
    <t>14.1.3.</t>
  </si>
  <si>
    <t>15.1.</t>
  </si>
  <si>
    <t>15.1.1.</t>
  </si>
  <si>
    <t>15.1.2.</t>
  </si>
  <si>
    <t>15.1.3.</t>
  </si>
  <si>
    <t>16.1.</t>
  </si>
  <si>
    <t>16.1.1.</t>
  </si>
  <si>
    <t>16.1.2.</t>
  </si>
  <si>
    <t>16.1.3.</t>
  </si>
  <si>
    <t>Slengių mokykla-daugiafunkcis centras</t>
  </si>
  <si>
    <t>17.1.</t>
  </si>
  <si>
    <t>17.1.1.</t>
  </si>
  <si>
    <t>17.1.2.</t>
  </si>
  <si>
    <t>17.1.3.</t>
  </si>
  <si>
    <t>18.1.</t>
  </si>
  <si>
    <t>18.1.1.</t>
  </si>
  <si>
    <t>18.1.2.</t>
  </si>
  <si>
    <t>18.1.3.</t>
  </si>
  <si>
    <t>19.1.</t>
  </si>
  <si>
    <t>19.1.1.</t>
  </si>
  <si>
    <t>19.1.2.</t>
  </si>
  <si>
    <t>19.1.3.</t>
  </si>
  <si>
    <t>20.1.</t>
  </si>
  <si>
    <t>20.1.1.</t>
  </si>
  <si>
    <t>20.1.2.</t>
  </si>
  <si>
    <t>20.1.3.</t>
  </si>
  <si>
    <t>21.1.</t>
  </si>
  <si>
    <t>21.1.1.</t>
  </si>
  <si>
    <t>21.1.2.</t>
  </si>
  <si>
    <t>21.1.3.</t>
  </si>
  <si>
    <t>Kvietinių lopšelis-darželis</t>
  </si>
  <si>
    <t>22.1.</t>
  </si>
  <si>
    <t>22.1.1.</t>
  </si>
  <si>
    <t>22.1.2.</t>
  </si>
  <si>
    <t>22.1.3.</t>
  </si>
  <si>
    <t>23.1.</t>
  </si>
  <si>
    <t>23.1.1.</t>
  </si>
  <si>
    <t>23.1.2.</t>
  </si>
  <si>
    <t>23.1.3.</t>
  </si>
  <si>
    <t>24.1.</t>
  </si>
  <si>
    <t>24.1.1.</t>
  </si>
  <si>
    <t>24.1.2.</t>
  </si>
  <si>
    <t>24.1.3.</t>
  </si>
  <si>
    <t>Drevernos lopšelis- darželis</t>
  </si>
  <si>
    <t>25.1.</t>
  </si>
  <si>
    <t>25.1.1.</t>
  </si>
  <si>
    <t>25.1.2.</t>
  </si>
  <si>
    <t>25.1.3.</t>
  </si>
  <si>
    <t>26.1.</t>
  </si>
  <si>
    <t>26.1.1.</t>
  </si>
  <si>
    <t>26.1.2.</t>
  </si>
  <si>
    <t>26.1.3.</t>
  </si>
  <si>
    <t>27.1.</t>
  </si>
  <si>
    <t>27.1.1.</t>
  </si>
  <si>
    <t>27.1.2.</t>
  </si>
  <si>
    <t>27.1.3.</t>
  </si>
  <si>
    <t>28.1.</t>
  </si>
  <si>
    <t>28.1.1.</t>
  </si>
  <si>
    <t>28.1.2.</t>
  </si>
  <si>
    <t>28.1.3.</t>
  </si>
  <si>
    <t>29.1.</t>
  </si>
  <si>
    <t>29.1.1.</t>
  </si>
  <si>
    <t>29.1.2.</t>
  </si>
  <si>
    <t>29.1.3.</t>
  </si>
  <si>
    <t>30.1.</t>
  </si>
  <si>
    <t>30.1.1.</t>
  </si>
  <si>
    <t>30.1.2.</t>
  </si>
  <si>
    <t>30.1.3.</t>
  </si>
  <si>
    <t>30.1.4.</t>
  </si>
  <si>
    <t>31.1.</t>
  </si>
  <si>
    <t>31.1.1.</t>
  </si>
  <si>
    <t>31.1.2.</t>
  </si>
  <si>
    <t>31.1.3.</t>
  </si>
  <si>
    <t>31.1.4.</t>
  </si>
  <si>
    <t>32.1.</t>
  </si>
  <si>
    <t>32.1.1.</t>
  </si>
  <si>
    <t>32.1.2.</t>
  </si>
  <si>
    <t>32.1.3.</t>
  </si>
  <si>
    <t>32.1.4.</t>
  </si>
  <si>
    <t>33.1.</t>
  </si>
  <si>
    <t>33.1.1.</t>
  </si>
  <si>
    <t>33.1.2.</t>
  </si>
  <si>
    <t>33.1.3.</t>
  </si>
  <si>
    <t>33.1.4.</t>
  </si>
  <si>
    <t>34.1.</t>
  </si>
  <si>
    <t>34.1.1.</t>
  </si>
  <si>
    <t>34.1.2.</t>
  </si>
  <si>
    <t>34.2.</t>
  </si>
  <si>
    <t>4. Sveikatos apsaugos programa</t>
  </si>
  <si>
    <t>34.2.1.</t>
  </si>
  <si>
    <t>Iš jų: Aplinkos apsaugos rėmimo specialioji programa (AA)</t>
  </si>
  <si>
    <t>Pedagoginė psichologinė tarnyba</t>
  </si>
  <si>
    <t>35.1.</t>
  </si>
  <si>
    <t>35.1.1.</t>
  </si>
  <si>
    <t>35.1.2.</t>
  </si>
  <si>
    <t xml:space="preserve">36. </t>
  </si>
  <si>
    <t>36.1.</t>
  </si>
  <si>
    <t>36.1.1.</t>
  </si>
  <si>
    <t>36.1.2.</t>
  </si>
  <si>
    <t>37.1.</t>
  </si>
  <si>
    <t>2. Ekonominio konkurencingumo didinimo programa</t>
  </si>
  <si>
    <t>37.1.1.</t>
  </si>
  <si>
    <t>37.1.2.</t>
  </si>
  <si>
    <t>Klaipėdos rajono savivaldybės visuomenės sveikatos biuras</t>
  </si>
  <si>
    <t>38.1.</t>
  </si>
  <si>
    <t>07.</t>
  </si>
  <si>
    <t>38.1.1.</t>
  </si>
  <si>
    <t>38.1.2.</t>
  </si>
  <si>
    <t xml:space="preserve"> valstybinėms funkcijoms (VBD)</t>
  </si>
  <si>
    <t>38.1.3.</t>
  </si>
  <si>
    <t>38.1.4.</t>
  </si>
  <si>
    <t>Dotacija savivaldybėms iš Europos Sąjungos, kitos tarptautinės finansinės paramos ir bendrojo finansavimo lėšos (ES)</t>
  </si>
  <si>
    <t>38.1.5.</t>
  </si>
  <si>
    <t xml:space="preserve"> Aplinkos apsaugos rėmimo specialioji programa (AA)</t>
  </si>
  <si>
    <t xml:space="preserve">Gargždų socialinių paslaugų centras </t>
  </si>
  <si>
    <t>39.1.</t>
  </si>
  <si>
    <t>39.1.1.</t>
  </si>
  <si>
    <t>39.1.2.</t>
  </si>
  <si>
    <t>39.1.3.</t>
  </si>
  <si>
    <t xml:space="preserve">Klaipėdos rajono paramos šeimai centras </t>
  </si>
  <si>
    <t>40.1.</t>
  </si>
  <si>
    <t>40.1.1.</t>
  </si>
  <si>
    <t>40.1.2.</t>
  </si>
  <si>
    <t>40.1.3.</t>
  </si>
  <si>
    <t>40.1.4.</t>
  </si>
  <si>
    <t xml:space="preserve">Priekulės socialinių paslaugų centras </t>
  </si>
  <si>
    <t>41.1.</t>
  </si>
  <si>
    <t>41.1.1.</t>
  </si>
  <si>
    <t>41.1.2.</t>
  </si>
  <si>
    <t>41.1.3.</t>
  </si>
  <si>
    <t>42.1.</t>
  </si>
  <si>
    <t>42.1.1.</t>
  </si>
  <si>
    <t>Iš jos: valstybės dotacija iš apskrities perduotoms įstaigoms (VBD)</t>
  </si>
  <si>
    <t>42.1.2.</t>
  </si>
  <si>
    <t>42.1.3.</t>
  </si>
  <si>
    <t>savivaldybės lėšos (SB)</t>
  </si>
  <si>
    <t>42.1.4.</t>
  </si>
  <si>
    <t>43.1.</t>
  </si>
  <si>
    <t>43.1.1.</t>
  </si>
  <si>
    <t>43.1.2.</t>
  </si>
  <si>
    <t>44.1.</t>
  </si>
  <si>
    <t>44.1.1.</t>
  </si>
  <si>
    <t>44.1.2.</t>
  </si>
  <si>
    <t>44.1.3.</t>
  </si>
  <si>
    <t>45.1.</t>
  </si>
  <si>
    <t>45.1.1.</t>
  </si>
  <si>
    <t>45.1.2.</t>
  </si>
  <si>
    <t>46.1.</t>
  </si>
  <si>
    <t>46.1.1.</t>
  </si>
  <si>
    <t>46.1.2.</t>
  </si>
  <si>
    <t>47.1.</t>
  </si>
  <si>
    <t>47.1.1.</t>
  </si>
  <si>
    <t>47.1.2.</t>
  </si>
  <si>
    <t>48.1.</t>
  </si>
  <si>
    <t>48.1.1.</t>
  </si>
  <si>
    <t>48.1.2.</t>
  </si>
  <si>
    <t>49.1.</t>
  </si>
  <si>
    <t>49.1.1.</t>
  </si>
  <si>
    <t>49.1.2.</t>
  </si>
  <si>
    <t>50.1.</t>
  </si>
  <si>
    <t>50.1.1.</t>
  </si>
  <si>
    <t>50.1.2.</t>
  </si>
  <si>
    <t>51.1.</t>
  </si>
  <si>
    <t>51.1.1.</t>
  </si>
  <si>
    <t>51.1.2.</t>
  </si>
  <si>
    <t>52.1.</t>
  </si>
  <si>
    <t>52.1.1.</t>
  </si>
  <si>
    <t>52.1.2.</t>
  </si>
  <si>
    <t>valstybinei funkcijai (VBD)</t>
  </si>
  <si>
    <t>52.1.3.</t>
  </si>
  <si>
    <t>53.</t>
  </si>
  <si>
    <t>Kontrolės ir audito tarnyba</t>
  </si>
  <si>
    <t>53.1.</t>
  </si>
  <si>
    <t>53.1.1.</t>
  </si>
  <si>
    <t>54.</t>
  </si>
  <si>
    <t>54.1.</t>
  </si>
  <si>
    <t>54.1.1.</t>
  </si>
  <si>
    <t>54.1.2.</t>
  </si>
  <si>
    <t>54.1.3.</t>
  </si>
  <si>
    <t>Valstybės biudžeto dotacija pagal 2014-2020 metų ES fondų investicijų veiksmų programas įgyvendinamų projektų nuosavam indėliui užtikrinti (VBD)</t>
  </si>
  <si>
    <t>54.1.4.</t>
  </si>
  <si>
    <t>54.1.5.</t>
  </si>
  <si>
    <t>54.1.6.</t>
  </si>
  <si>
    <t>Dotacija vaikų vasaros stovykloms ir kitoms neformaliojo vaikų švietimo veikloms finansuoti 2020 metais (VBD)</t>
  </si>
  <si>
    <t>54.1.7.</t>
  </si>
  <si>
    <t>54.2.</t>
  </si>
  <si>
    <t>54.2.1.</t>
  </si>
  <si>
    <t>54.2.1.1.</t>
  </si>
  <si>
    <t>54.2.1.1.1.</t>
  </si>
  <si>
    <t>54.2.1.1.2.</t>
  </si>
  <si>
    <t>54.2.1.1.3.</t>
  </si>
  <si>
    <t>54.2.1.1.4.</t>
  </si>
  <si>
    <t>54.2.1.2.</t>
  </si>
  <si>
    <t>54.2.1.3.</t>
  </si>
  <si>
    <t>Polderių sistemoms rekonstruoti (VBD)</t>
  </si>
  <si>
    <t>54.2.1.4.</t>
  </si>
  <si>
    <t>54.3.</t>
  </si>
  <si>
    <t>54.3.1.</t>
  </si>
  <si>
    <t>54.3.1.1.</t>
  </si>
  <si>
    <t>54.3.1.2.</t>
  </si>
  <si>
    <t>54.3.1.2.1.</t>
  </si>
  <si>
    <t>54.3.1.2.2.</t>
  </si>
  <si>
    <t>54.3.1.2.3.</t>
  </si>
  <si>
    <t>54.3.1.2.4.</t>
  </si>
  <si>
    <t>54.3.1.2.5.</t>
  </si>
  <si>
    <t>54.3.1.2.6.</t>
  </si>
  <si>
    <t>54.3.1.2.7.</t>
  </si>
  <si>
    <t>54.3.1.2.8.</t>
  </si>
  <si>
    <t>54.3.1.2.9.</t>
  </si>
  <si>
    <t>54.3.1.2.10.</t>
  </si>
  <si>
    <t>54.3.1.2.11.</t>
  </si>
  <si>
    <t>54.3.1.3.</t>
  </si>
  <si>
    <t>54.3.1.3.1.</t>
  </si>
  <si>
    <t>54.3.1.4.</t>
  </si>
  <si>
    <t>54.3.1.5.</t>
  </si>
  <si>
    <t>54.3.1.6.</t>
  </si>
  <si>
    <t>VšĮ "Gargždų švara" vykdomų priemonių finansavimas (GŠV)</t>
  </si>
  <si>
    <t>54.3.1.7.</t>
  </si>
  <si>
    <t>Dotacija tekstilės atliekų surinkimo priemonėms (konteineriams) įsigyti (VBD)</t>
  </si>
  <si>
    <t>54.4.</t>
  </si>
  <si>
    <t>54.4.1.</t>
  </si>
  <si>
    <t>Iš jų: savivaldybės lėšos (SB)</t>
  </si>
  <si>
    <t>54.4.2.</t>
  </si>
  <si>
    <t>Aplinkos apsaugos rėmimo specialioji programa (AA)</t>
  </si>
  <si>
    <t>54.4.3.</t>
  </si>
  <si>
    <t>54.5.</t>
  </si>
  <si>
    <t>54.5.1.</t>
  </si>
  <si>
    <t>54.5.1.1.</t>
  </si>
  <si>
    <t>54.5.1.2.</t>
  </si>
  <si>
    <t>54.5.1.3.</t>
  </si>
  <si>
    <t>54.5.1.4.</t>
  </si>
  <si>
    <t>54.5.1.5.</t>
  </si>
  <si>
    <t>54.6.</t>
  </si>
  <si>
    <t>54.6.1.</t>
  </si>
  <si>
    <t>54.6.1.1.</t>
  </si>
  <si>
    <t>54.6.1.2.</t>
  </si>
  <si>
    <t>54.6.1.3.</t>
  </si>
  <si>
    <t>54.6.1.4.</t>
  </si>
  <si>
    <t>54.6.1.5.</t>
  </si>
  <si>
    <t>54.6.1.6.</t>
  </si>
  <si>
    <t>54.6.1.7.</t>
  </si>
  <si>
    <t>54.6.1.8.</t>
  </si>
  <si>
    <t>54.6.1.9.</t>
  </si>
  <si>
    <t>54.6.1.10.</t>
  </si>
  <si>
    <t>54.6.1.11.</t>
  </si>
  <si>
    <t>54.6.2.</t>
  </si>
  <si>
    <t>54.6.2.1.</t>
  </si>
  <si>
    <t>54.6.2.2.</t>
  </si>
  <si>
    <t>54.6.2.3.</t>
  </si>
  <si>
    <t>54.6.2.4.</t>
  </si>
  <si>
    <t>54.6.2.5.</t>
  </si>
  <si>
    <t>54.6.2.6.</t>
  </si>
  <si>
    <t>54.6.2.7.</t>
  </si>
  <si>
    <t>54.6.2.8.</t>
  </si>
  <si>
    <t>54.6.2.9.</t>
  </si>
  <si>
    <t>54.6.2.10.</t>
  </si>
  <si>
    <t>54.6.2.11.</t>
  </si>
  <si>
    <t>54.6.3.</t>
  </si>
  <si>
    <t>valstybės biudžeto dotacija vietinės reikšmės keliams (gatvėms) tiesti, taisyti, prižiūrėti ir saugaus eismo sąlygoms užtikrinti (KPPP)</t>
  </si>
  <si>
    <t>54.6.4.</t>
  </si>
  <si>
    <t>54.6.4.1.</t>
  </si>
  <si>
    <t>54.6.5.</t>
  </si>
  <si>
    <t>54.7.</t>
  </si>
  <si>
    <t>54.7.1.</t>
  </si>
  <si>
    <t>54.7.2.</t>
  </si>
  <si>
    <t>54.8.</t>
  </si>
  <si>
    <t>54.8.1.</t>
  </si>
  <si>
    <t>54.8.2.</t>
  </si>
  <si>
    <t>54.9.</t>
  </si>
  <si>
    <t>54.9.1.</t>
  </si>
  <si>
    <t>54.9.1.1.</t>
  </si>
  <si>
    <t>Savivaldybės taryba (savivaldybės lėšos SB)</t>
  </si>
  <si>
    <t>54.9.1.2.</t>
  </si>
  <si>
    <t>54.9.1.2.1.</t>
  </si>
  <si>
    <t>54.9.1.2.1.1.</t>
  </si>
  <si>
    <t>54.9.1.2.1.2.</t>
  </si>
  <si>
    <t>54.9.1.2.1.3.</t>
  </si>
  <si>
    <t>54.9.1.2.1.4.</t>
  </si>
  <si>
    <t>54.9.1.2.1.5.</t>
  </si>
  <si>
    <t>54.9.1.2.1.6.</t>
  </si>
  <si>
    <t>54.9.1.2.1.7.</t>
  </si>
  <si>
    <t>54.9.1.2.1.8.</t>
  </si>
  <si>
    <t>54.9.1.2.1.9.</t>
  </si>
  <si>
    <t>54.9.1.2.1.10.</t>
  </si>
  <si>
    <t>54.9.1.2.1.11.</t>
  </si>
  <si>
    <t>54.9.1.2.2.</t>
  </si>
  <si>
    <t xml:space="preserve">  valstybinėms funkcijoms (VBD)</t>
  </si>
  <si>
    <t>54.9.1.2.2.1.</t>
  </si>
  <si>
    <t>54.9.1.2.2.2.</t>
  </si>
  <si>
    <t>54.9.1.2.2.3.</t>
  </si>
  <si>
    <t>54.9.1.2.2.4.</t>
  </si>
  <si>
    <t>54.9.1.2.2.5.</t>
  </si>
  <si>
    <t>54.9.1.2.2.6.</t>
  </si>
  <si>
    <t>54.9.1.2.2.7.</t>
  </si>
  <si>
    <t>54.9.1.2.2.8.</t>
  </si>
  <si>
    <t>54.9.1.2.3.</t>
  </si>
  <si>
    <t>54.9.1.2.3.1.</t>
  </si>
  <si>
    <t>54.9.1.2.3.2.</t>
  </si>
  <si>
    <t>54.9.1.2.3.3.</t>
  </si>
  <si>
    <t>54.9.1.2.3.4.</t>
  </si>
  <si>
    <t>54.9.1.2.3.5.</t>
  </si>
  <si>
    <t>54.9.2.</t>
  </si>
  <si>
    <t>02.</t>
  </si>
  <si>
    <t>54.9.2.1.</t>
  </si>
  <si>
    <t xml:space="preserve"> Iš jų: valstybinei funkcijai (VBD)</t>
  </si>
  <si>
    <t>54.9.3.</t>
  </si>
  <si>
    <t>54.9.3.1.</t>
  </si>
  <si>
    <t>54.9.3.2.</t>
  </si>
  <si>
    <t>54.9.3.2.1.</t>
  </si>
  <si>
    <t>54.9.3.2.2.</t>
  </si>
  <si>
    <t>54.9.3.2.3.</t>
  </si>
  <si>
    <t>54.9.3.2.4.</t>
  </si>
  <si>
    <t>54.9.3.2.5.</t>
  </si>
  <si>
    <t>54.9.3.2.6.</t>
  </si>
  <si>
    <t>54.9.3.2.7.</t>
  </si>
  <si>
    <t>54.9.3.3.</t>
  </si>
  <si>
    <t>lėšos už parduotą žemę (Ž)</t>
  </si>
  <si>
    <t>54.9.4.</t>
  </si>
  <si>
    <t>54.9.5.</t>
  </si>
  <si>
    <t>54.9.6.</t>
  </si>
  <si>
    <t>54.9.7.</t>
  </si>
  <si>
    <t>54.9.8.</t>
  </si>
  <si>
    <t>54.9.8.1.</t>
  </si>
  <si>
    <t>54.9.8.2.</t>
  </si>
  <si>
    <t>Tarpinstitucinio bendradarbiavimo koordinatoriaus pareigybei išlaikyti (VBD)</t>
  </si>
  <si>
    <t>54.9.9.</t>
  </si>
  <si>
    <t>54.9.9.1.</t>
  </si>
  <si>
    <t>54.9.9.1.1.</t>
  </si>
  <si>
    <t>54.9.9.1.2.</t>
  </si>
  <si>
    <t>54.9.9.1.3.</t>
  </si>
  <si>
    <t>54.9.9.1.4.</t>
  </si>
  <si>
    <t>54.9.9.1.5.</t>
  </si>
  <si>
    <t>54.9.9.1.6.</t>
  </si>
  <si>
    <t>54.9.9.1.7.</t>
  </si>
  <si>
    <t>54.9.9.1.8.</t>
  </si>
  <si>
    <t>54.9.9.1.9.</t>
  </si>
  <si>
    <t>54.9.9.1.10.</t>
  </si>
  <si>
    <t>54.9.9.1.11.</t>
  </si>
  <si>
    <t>54.9.9.2.</t>
  </si>
  <si>
    <t>54.9.10.</t>
  </si>
  <si>
    <t>Paskolų palūkanų mokėjimas (savivaldybės lėšos SB)</t>
  </si>
  <si>
    <t>54.9.11.</t>
  </si>
  <si>
    <t>Savivaldybės administracijos direktoriaus rezervas (savivaldybės lėšos SB)</t>
  </si>
  <si>
    <t>55.</t>
  </si>
  <si>
    <t>IŠ VISO:</t>
  </si>
  <si>
    <t>55.1.</t>
  </si>
  <si>
    <t>55.2.</t>
  </si>
  <si>
    <t>55.3.</t>
  </si>
  <si>
    <t>55.4.</t>
  </si>
  <si>
    <t>valstybės dotacija iš apskrities perduotoms įstaigoms (VBD)</t>
  </si>
  <si>
    <t>55.5.</t>
  </si>
  <si>
    <t>55.6.</t>
  </si>
  <si>
    <t>55.7.</t>
  </si>
  <si>
    <t>55.8.</t>
  </si>
  <si>
    <t>55.9.</t>
  </si>
  <si>
    <t>55.10.</t>
  </si>
  <si>
    <t>55.11.</t>
  </si>
  <si>
    <t>55.12.</t>
  </si>
  <si>
    <t>55.13.</t>
  </si>
  <si>
    <t>Mokytojų, dirbančių pagal neformaliojo vaikų švietimo (išskyrus ikimokyklinio ir priešmokyklinio ugdymo) programas savivaldybių mokyklose, kurios yra priskirtos Lietuvos Respublikos švietimo įstatymo 41 straipsnio 13 dalies 2 punkte nurodytoms mokyklų grupėms ir kurių teisinė forma yra biudžetinė įstaiga, darbo apmokėjimui 2019 metais (VBD)</t>
  </si>
  <si>
    <t>55.14.</t>
  </si>
  <si>
    <t>55.15.</t>
  </si>
  <si>
    <t>55.16.</t>
  </si>
  <si>
    <t>55.17.</t>
  </si>
  <si>
    <t>55.18.</t>
  </si>
  <si>
    <t>55.19.</t>
  </si>
  <si>
    <t>55.20.</t>
  </si>
  <si>
    <t>55.21.</t>
  </si>
  <si>
    <t>56.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</si>
  <si>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</si>
  <si>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</si>
  <si>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</si>
  <si>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</si>
  <si>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</si>
  <si>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</si>
  <si>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</si>
  <si>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</si>
  <si>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</si>
  <si>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56.10.</t>
  </si>
  <si>
    <t>57.</t>
  </si>
  <si>
    <t>57.1.</t>
  </si>
  <si>
    <t>57.1.1.</t>
  </si>
  <si>
    <t>57.1.2.</t>
  </si>
  <si>
    <t>57.1.3.</t>
  </si>
  <si>
    <t>57.1.4.</t>
  </si>
  <si>
    <t>57.1.5.</t>
  </si>
  <si>
    <t>58.</t>
  </si>
  <si>
    <t>58.1.</t>
  </si>
  <si>
    <t>58.1.1.</t>
  </si>
  <si>
    <t xml:space="preserve"> savivaldybės lėšos (SB)</t>
  </si>
  <si>
    <t>58.1.2.</t>
  </si>
  <si>
    <t>58.1.3.</t>
  </si>
  <si>
    <t>58.1.4.</t>
  </si>
  <si>
    <t>58.1.5.</t>
  </si>
  <si>
    <t>58.1.6.</t>
  </si>
  <si>
    <t>58.1.7.</t>
  </si>
  <si>
    <t>59.</t>
  </si>
  <si>
    <t>59.1.</t>
  </si>
  <si>
    <t>59.2.</t>
  </si>
  <si>
    <t>59.3.</t>
  </si>
  <si>
    <t>59.4.</t>
  </si>
  <si>
    <t>59.5.</t>
  </si>
  <si>
    <t>59.6.</t>
  </si>
  <si>
    <t>60.</t>
  </si>
  <si>
    <t>60.1.</t>
  </si>
  <si>
    <t>60.1.1.</t>
  </si>
  <si>
    <t>60.1.2.</t>
  </si>
  <si>
    <t>60.1.3.</t>
  </si>
  <si>
    <t>60.1.4.</t>
  </si>
  <si>
    <t>60.1.5.</t>
  </si>
  <si>
    <t>60.1.6.</t>
  </si>
  <si>
    <t>60.1.7.</t>
  </si>
  <si>
    <t>61.</t>
  </si>
  <si>
    <t>61.1.</t>
  </si>
  <si>
    <t>61.2.</t>
  </si>
  <si>
    <t>61.3.</t>
  </si>
  <si>
    <t>61.4.</t>
  </si>
  <si>
    <t>61.5.</t>
  </si>
  <si>
    <t>62.</t>
  </si>
  <si>
    <t>62.1.</t>
  </si>
  <si>
    <t>62.2.</t>
  </si>
  <si>
    <t>62.3.</t>
  </si>
  <si>
    <t>63.</t>
  </si>
  <si>
    <t>63.1.</t>
  </si>
  <si>
    <t>63.2.</t>
  </si>
  <si>
    <t>63.3.</t>
  </si>
  <si>
    <t>64.</t>
  </si>
  <si>
    <t>64.1.</t>
  </si>
  <si>
    <t>64.1.1.</t>
  </si>
  <si>
    <t>Savivaldybės taryba (savivaldybės lėšos)</t>
  </si>
  <si>
    <t>64.1.2.</t>
  </si>
  <si>
    <t>64.1.2.1.</t>
  </si>
  <si>
    <t>64.1.2.2.</t>
  </si>
  <si>
    <t>64.1.2.3.</t>
  </si>
  <si>
    <t>64.1.3.</t>
  </si>
  <si>
    <t xml:space="preserve">Kontrolės ir audito tarnyba </t>
  </si>
  <si>
    <t>64.1.3.1.</t>
  </si>
  <si>
    <t>64.2.</t>
  </si>
  <si>
    <t>64.2.1.</t>
  </si>
  <si>
    <t>Iš jų: valstybinėms funkcijoms (VBD)</t>
  </si>
  <si>
    <t>64.3.</t>
  </si>
  <si>
    <t>64.3.1.</t>
  </si>
  <si>
    <t>64.3.2.</t>
  </si>
  <si>
    <t>64.3.3.</t>
  </si>
  <si>
    <t>64.4.</t>
  </si>
  <si>
    <t>64.4.1.</t>
  </si>
  <si>
    <t>64.4.2.</t>
  </si>
  <si>
    <t>64.4.3.</t>
  </si>
  <si>
    <t>64.5.</t>
  </si>
  <si>
    <t>64.6.</t>
  </si>
  <si>
    <t>64.7.</t>
  </si>
  <si>
    <t>64.8.</t>
  </si>
  <si>
    <t>64.9.</t>
  </si>
  <si>
    <t>64.9.1.</t>
  </si>
  <si>
    <t>64.9.2.</t>
  </si>
  <si>
    <t>64.10.</t>
  </si>
  <si>
    <t>64.10.1.</t>
  </si>
  <si>
    <t>64.10.2.</t>
  </si>
  <si>
    <t>64.11.</t>
  </si>
  <si>
    <t>Paskolų ir palūkanų mokėjimas (savivaldybės lėšos)</t>
  </si>
  <si>
    <t>64.12.</t>
  </si>
  <si>
    <t>Savivaldybės administracijos direktoriaus rezervas (savivaldybės lėšos)</t>
  </si>
  <si>
    <t xml:space="preserve">                                                 _________________</t>
  </si>
  <si>
    <t>38.1.6.</t>
  </si>
  <si>
    <t>Dotacija ilgalaikių neigiamų COVID-19 pandemijos pasekmių visuomenės sveikatai mažinimo veiksmų plano priemonei ,,Plėtoti visuomenės psichikos sveikatos (stiprinimo ir prevencijos)paslaugas gyventojams visuomenės sveikatos biuruose" finansuoti (VBD(COVID))</t>
  </si>
  <si>
    <t>54.1.8.</t>
  </si>
  <si>
    <t xml:space="preserve"> Dotacija ilgalaikių neigiamų COVID-19 pandemijos pasekmių visuomenės sveikatai mažinimo veiksmų plano priemonei  ,,Teikti pagalbą psichologinių sunkumų patiriantiems mokiniams" finansuoti (VBD(COVID))</t>
  </si>
  <si>
    <t>54.1.9.</t>
  </si>
  <si>
    <t>Dotacija vaikų vasaros stovykloms ir kitoms neformaliojo vaikų švietimo veikloms finansuoti iš valstybės vardu pasiskolintų lėšų 2020 metais (VBD(COVID))</t>
  </si>
  <si>
    <t>54.1.10.</t>
  </si>
  <si>
    <t xml:space="preserve"> Dotacija išlaidoms, susijusioms su mokytojų, dirbančių pagal ikimokyklinio, priešmokyklinio, bendrojo ugdymo programas skaičiaus optimizavimu, apmokėti (VBD)</t>
  </si>
  <si>
    <t>54.5.1.7.</t>
  </si>
  <si>
    <t>Dotacija priemonei ,,Skiriant piniginę socialinę paramą nepasiturintiems gyventojams, laikinai nevertinti turimo turto ir padidinti valstybės remiamų pajamų (VRP) dydį nuo 1 VRP iki 1,1 VRP teisei į socialinę pašalpą nustatyti" įgyvendinti (VBD(COVID))</t>
  </si>
  <si>
    <t>54.6.6.</t>
  </si>
  <si>
    <t>Dotacija Dovilų seniūnijos vietinės reikšmės kelio Nr. KL0402 Kiškėnai-lėbartai-Ketvergiai ruožui Lėbartai-Ketvergiai rekonstruoti (VBD(COVID))</t>
  </si>
  <si>
    <t>54.6.7.</t>
  </si>
  <si>
    <t>Dotacija Klaipėdos rajono kretingalės seniūnijos Plikių miestelio Grauminės gatvei (Nr. KL1019) rekonstruoti (VBD(COVID))</t>
  </si>
  <si>
    <t>54.7.1.1.</t>
  </si>
  <si>
    <t>54.7.1.2.</t>
  </si>
  <si>
    <t>55.22.</t>
  </si>
  <si>
    <t>55.23.</t>
  </si>
  <si>
    <t>55.24.</t>
  </si>
  <si>
    <t>55.25.</t>
  </si>
  <si>
    <t>55.26.</t>
  </si>
  <si>
    <t>55.27.</t>
  </si>
  <si>
    <t>55.28.</t>
  </si>
  <si>
    <t>56.11.</t>
  </si>
  <si>
    <t>56.12.</t>
  </si>
  <si>
    <t>56.13.</t>
  </si>
  <si>
    <t>59.7.</t>
  </si>
  <si>
    <t>60.1.8.</t>
  </si>
  <si>
    <t>61.6.</t>
  </si>
  <si>
    <t>61.7.</t>
  </si>
  <si>
    <t xml:space="preserve">Vaikų vasaros stovykloms ir kitoms neformaliojo vaikų švietimo veikloms finansuoti iš valstybės vardu pasiskolintų lėšų 2020 metais </t>
  </si>
  <si>
    <t>2.1.2.11.</t>
  </si>
  <si>
    <t xml:space="preserve">Dovilų seniūnijos vietinės reikšmės kelio Nr. KL0402 Kiškėnai-lėbartai-Ketvergiai ruožui Lėbartai-Ketvergiai rekonstruoti </t>
  </si>
  <si>
    <t>Dotacija vienkartinėms premijoms už ypač svarbių užduočių vykdymą valstybės lygio ekstremaliosios situacijos ir karantino laikotarpiu savivaldybių socialinių paslaugų įstaigose dirbantiems darbuotojams išmokėti (VBD(COVID))</t>
  </si>
  <si>
    <t>Dotacija mokslo paskirties ikimokyklinio, priešmokyklinio ir bendrojo ugdymo pastato statybai (VBD(COVID))</t>
  </si>
  <si>
    <t>Dotacija vėdinimo ir kondicionavimo sistemoms savivaldybės egzaminų centruose-grupėse 2020 metais įrengti (VBD(COVID))</t>
  </si>
  <si>
    <t>Dotacija rentgeno diagnostikos paslaugų kokybės gerinimo programai įgyvendinti (VBD(COVID))</t>
  </si>
  <si>
    <t xml:space="preserve">Klaipėdos rajono savivaldybės </t>
  </si>
  <si>
    <t>tarybos 2020-02-13 sprendimo</t>
  </si>
  <si>
    <t>Nr. T11-66</t>
  </si>
  <si>
    <t>4 priedas</t>
  </si>
  <si>
    <t xml:space="preserve">2020 METŲ SPECIALI TIKSLINĖ DOTACIJA VALSTYBINĖMS (VALSTYBĖS PERDUOTOMS SAVIVALDYBĖMS) FUNKCIJOMS VYKDYTI </t>
  </si>
  <si>
    <t>Gyv. registro tvarkymas ir duomenų valstybės registrui teikimas</t>
  </si>
  <si>
    <t>Civilinės būklės aktų registravimas</t>
  </si>
  <si>
    <t>Civilinės saugos organizavimas</t>
  </si>
  <si>
    <t>Priešgaisrinės saugos organizavimas</t>
  </si>
  <si>
    <t>Socialinėms išmokoms ir kompensacijoms skaičiuoti ir mokėti</t>
  </si>
  <si>
    <t>Valstybinės kalbos vartojimo ir taisyklingumo kontrolė</t>
  </si>
  <si>
    <t>Žemės ūkio funkcijoms atlikti</t>
  </si>
  <si>
    <t>Melioracijai (išlaidoms)</t>
  </si>
  <si>
    <t>Savivaldybei priskirtai valstybinei žemei ir kitam valstybiniam turtui valdyti, naudoti ir disponuoti juo patikėjimo teise</t>
  </si>
  <si>
    <t>Archy-vinių dokumentų tvarkymas</t>
  </si>
  <si>
    <t>Dalyvavimas rengiant ir vykdant mobilizaciją, demobilizaciją, priimančiosios šalies paramą</t>
  </si>
  <si>
    <t>Jaunimo teisių apsaugai</t>
  </si>
  <si>
    <t>Valstybės garantuojamos pirminės teisinės pagalbos teikimas</t>
  </si>
  <si>
    <t>Gyvenamosios vietos deklaravimas</t>
  </si>
  <si>
    <t>Duomenų teikimas Valstybės suteiktos pagalbos registrui</t>
  </si>
  <si>
    <t>Socialinei paramai mokiniams</t>
  </si>
  <si>
    <t>Socialinėms paslaugoms</t>
  </si>
  <si>
    <t>Mokinių visuomenės sveikatos priežiūra</t>
  </si>
  <si>
    <t>Visuomenės seikatos stiprinimas ir stebėsena</t>
  </si>
  <si>
    <t>Savižudybių prevencijos priemonių ir joms įgyvendinti reikiamo finansavimo planavimas</t>
  </si>
  <si>
    <t>Būsto nuomos ar išperkamosios būsto nuomos mokesčių dalies kompensacijoms</t>
  </si>
  <si>
    <t>Neveiksnių asmenų būklės peržiūrėjimas</t>
  </si>
  <si>
    <t>Savivaldybių patvirtintoms užimtumo didinimo programoms įgyvendinti</t>
  </si>
  <si>
    <t>Savivaldybės erdvinių duomenų rinkinio tvarkymas</t>
  </si>
  <si>
    <t>Klaipėdos r. savivaldybės administracija</t>
  </si>
  <si>
    <t>Klaipėdos r. savivaldybės priešgaisrinė tarnyba</t>
  </si>
  <si>
    <t>Klaipėdos rajono paramos šeimai centras</t>
  </si>
  <si>
    <t>1.1.4.</t>
  </si>
  <si>
    <t>1.1.5.</t>
  </si>
  <si>
    <t>2.1.5.</t>
  </si>
  <si>
    <t>3.1.4.</t>
  </si>
  <si>
    <t>3.1.5.</t>
  </si>
  <si>
    <t>4.1.4.</t>
  </si>
  <si>
    <t>5.1.5.</t>
  </si>
  <si>
    <t>5.1.6.</t>
  </si>
  <si>
    <t>6.1.4.</t>
  </si>
  <si>
    <t>6.1.5.</t>
  </si>
  <si>
    <t>7.1.4.</t>
  </si>
  <si>
    <t>8.1.4.</t>
  </si>
  <si>
    <t>8.1.5.</t>
  </si>
  <si>
    <t>9.1.4.</t>
  </si>
  <si>
    <t>9.1.5.</t>
  </si>
  <si>
    <t>11.1.4.</t>
  </si>
  <si>
    <t>11.1.5.</t>
  </si>
  <si>
    <t>12.1.4.</t>
  </si>
  <si>
    <t>12.1.5.</t>
  </si>
  <si>
    <t>13.1.4.</t>
  </si>
  <si>
    <t>14.1.4.</t>
  </si>
  <si>
    <t>14.1.5.</t>
  </si>
  <si>
    <t>16.1.4.</t>
  </si>
  <si>
    <t>16.1.5.</t>
  </si>
  <si>
    <t>19.1.4.</t>
  </si>
  <si>
    <t>20.1.4.</t>
  </si>
  <si>
    <t>26.1.4.</t>
  </si>
  <si>
    <t>28.1.4.</t>
  </si>
  <si>
    <t>35.1.3.</t>
  </si>
  <si>
    <t>40.1.5.</t>
  </si>
  <si>
    <t>42.1.5.</t>
  </si>
  <si>
    <t>54.9.1.2.2.9.</t>
  </si>
  <si>
    <t>54.9.1.2.4.</t>
  </si>
  <si>
    <t>55.29.</t>
  </si>
  <si>
    <t>60.1.9.</t>
  </si>
  <si>
    <t>64.1.4.</t>
  </si>
  <si>
    <t>2.1.2.12.</t>
  </si>
  <si>
    <t xml:space="preserve">Patirtoms materialinių išteklių teikimo, siekiant šalinti COVID-19 ligos (koronaviruso infekcijos) padarinius ir valdyti jos plitimą esant valstybės lygio ekstremaliajai situacijai, išlaidoms kompensuoti </t>
  </si>
  <si>
    <t xml:space="preserve">Dotacija patirtoms materialinių išteklių teikimo, siekiant šalinti COVID-19 ligos (koronaviruso infekcijos) padarinius ir valdyti jos plitimą esant valstybės lygio ekstremaliajai situacijai, išlaidoms kompensuoti (VBD(COVID)) </t>
  </si>
  <si>
    <t>(2020 m. spalio 29 d. sprendimo           Nr. T11-  redakcija)</t>
  </si>
  <si>
    <t>(2020 m. spalio 29 d. sprendimo       Nr. T11-  redakcija)</t>
  </si>
  <si>
    <t>(2020 m. spalio 29 d. sprendimo Nr. T11-   redakcija)</t>
  </si>
  <si>
    <t>(2020 m. spalio 29 d. sprendimo Nr. T11-  redakcija)</t>
  </si>
  <si>
    <t>1.1.6.</t>
  </si>
  <si>
    <t>speciali tikslinė dotacija mokymo reikmėms finansuoti (ML(COVID))</t>
  </si>
  <si>
    <t>2.1.6.</t>
  </si>
  <si>
    <t>3.1.6.</t>
  </si>
  <si>
    <t>4.1.5.</t>
  </si>
  <si>
    <t>5.1.7.</t>
  </si>
  <si>
    <t>6.1.6.</t>
  </si>
  <si>
    <t>7.1.5.</t>
  </si>
  <si>
    <t>8.1.6.</t>
  </si>
  <si>
    <t>9.1.6.</t>
  </si>
  <si>
    <t>11.1.6.</t>
  </si>
  <si>
    <t>12.1.6.</t>
  </si>
  <si>
    <t>13.1.5.</t>
  </si>
  <si>
    <t>14.1.6.</t>
  </si>
  <si>
    <t>16.1.6.</t>
  </si>
  <si>
    <t>17.1.4.</t>
  </si>
  <si>
    <t>38.1.7.</t>
  </si>
  <si>
    <t>Dotacija patirtoms išlaidoms, susijusioms su darbuotojų darbo užmokesčio didinimu, kompensuoti (VBD(COVID))</t>
  </si>
  <si>
    <t>54.2.1.5.</t>
  </si>
  <si>
    <t>Valstybei nuosavybės teise priklausančių melioracijos ir hidrotechnikos statinių valdymui ir naudojimui patikėjimo teise (VBD(COVID))</t>
  </si>
  <si>
    <t>55.30.</t>
  </si>
  <si>
    <t>55.31.</t>
  </si>
  <si>
    <t>55.32.</t>
  </si>
  <si>
    <t>56.14.</t>
  </si>
  <si>
    <t>57.1.6.</t>
  </si>
  <si>
    <t>59.8.</t>
  </si>
  <si>
    <t>2.1.1.1.1.</t>
  </si>
  <si>
    <t>2.1.1.2.1.</t>
  </si>
  <si>
    <t>Mokymo reikmėms finansuoti ML(COVID)</t>
  </si>
  <si>
    <t>2.1.2.13.</t>
  </si>
  <si>
    <t xml:space="preserve">Dotacija patirtoms išlaidoms, susijusioms su darbuotojų darbo užmokesčio didinimu, kompensuoti </t>
  </si>
  <si>
    <t>(2020 m. spalio 29 d. sprendimo       Nr. T11-    redakcija)</t>
  </si>
  <si>
    <t>valstybinėms funkcijoms (valstybei nuosavybės teise priklausančių melioracijos ir hidrotechnikos statinių valdymui ir naudojimui patikėjimo teise (VBD(COVID))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</si>
</sst>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31" x14ac:knownFonts="1">
    <font>
      <sz val="10"/>
      <name val="Arial"/>
      <charset val="186"/>
    </font>
    <font>
      <sz val="9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Arial"/>
      <family val="2"/>
    </font>
    <font>
      <sz val="11"/>
      <name val="Times New Roman Baltic"/>
      <family val="1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186"/>
    </font>
    <font>
      <b/>
      <sz val="12"/>
      <name val="Arial"/>
      <family val="2"/>
      <charset val="204"/>
    </font>
    <font>
      <b/>
      <sz val="9"/>
      <name val="Arial"/>
      <family val="2"/>
      <charset val="186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charset val="186"/>
    </font>
    <font>
      <sz val="7"/>
      <name val="Times New Roman Baltic"/>
      <family val="1"/>
      <charset val="186"/>
    </font>
    <font>
      <sz val="7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3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Alignment="1"/>
    <xf numFmtId="0" fontId="4" fillId="0" borderId="0" xfId="0" applyFont="1" applyBorder="1"/>
    <xf numFmtId="165" fontId="0" fillId="0" borderId="0" xfId="0" applyNumberFormat="1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5" fontId="7" fillId="0" borderId="1" xfId="0" applyNumberFormat="1" applyFont="1" applyBorder="1"/>
    <xf numFmtId="165" fontId="6" fillId="0" borderId="1" xfId="0" applyNumberFormat="1" applyFont="1" applyBorder="1"/>
    <xf numFmtId="0" fontId="7" fillId="0" borderId="1" xfId="0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6" fillId="2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1" xfId="0" applyNumberFormat="1" applyFont="1" applyFill="1" applyBorder="1"/>
    <xf numFmtId="0" fontId="4" fillId="2" borderId="0" xfId="0" applyFont="1" applyFill="1" applyAlignment="1">
      <alignment horizontal="right"/>
    </xf>
    <xf numFmtId="0" fontId="6" fillId="0" borderId="1" xfId="0" applyFont="1" applyBorder="1" applyAlignment="1">
      <alignment vertical="center" wrapText="1"/>
    </xf>
    <xf numFmtId="167" fontId="6" fillId="0" borderId="1" xfId="0" applyNumberFormat="1" applyFont="1" applyBorder="1"/>
    <xf numFmtId="166" fontId="6" fillId="0" borderId="1" xfId="0" applyNumberFormat="1" applyFont="1" applyFill="1" applyBorder="1"/>
    <xf numFmtId="166" fontId="7" fillId="0" borderId="1" xfId="0" applyNumberFormat="1" applyFont="1" applyFill="1" applyBorder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1" xfId="0" applyFill="1" applyBorder="1" applyAlignment="1">
      <alignment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165" fontId="4" fillId="2" borderId="1" xfId="0" applyNumberFormat="1" applyFont="1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4" fillId="2" borderId="1" xfId="0" applyFont="1" applyFill="1" applyBorder="1"/>
    <xf numFmtId="166" fontId="0" fillId="2" borderId="1" xfId="0" applyNumberFormat="1" applyFill="1" applyBorder="1"/>
    <xf numFmtId="165" fontId="4" fillId="0" borderId="0" xfId="0" applyNumberFormat="1" applyFont="1"/>
    <xf numFmtId="0" fontId="3" fillId="2" borderId="1" xfId="0" applyFont="1" applyFill="1" applyBorder="1"/>
    <xf numFmtId="3" fontId="0" fillId="2" borderId="1" xfId="0" applyNumberFormat="1" applyFill="1" applyBorder="1"/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wrapText="1"/>
    </xf>
    <xf numFmtId="0" fontId="4" fillId="0" borderId="0" xfId="0" applyFont="1"/>
    <xf numFmtId="0" fontId="10" fillId="2" borderId="1" xfId="0" applyFont="1" applyFill="1" applyBorder="1"/>
    <xf numFmtId="164" fontId="0" fillId="0" borderId="0" xfId="0" applyNumberFormat="1" applyFill="1" applyBorder="1"/>
    <xf numFmtId="0" fontId="10" fillId="0" borderId="0" xfId="0" applyFont="1" applyBorder="1"/>
    <xf numFmtId="164" fontId="0" fillId="0" borderId="0" xfId="0" applyNumberFormat="1" applyBorder="1"/>
    <xf numFmtId="164" fontId="0" fillId="0" borderId="2" xfId="0" applyNumberForma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7" fontId="6" fillId="0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/>
    <xf numFmtId="166" fontId="7" fillId="0" borderId="1" xfId="0" applyNumberFormat="1" applyFont="1" applyBorder="1"/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4" fontId="5" fillId="0" borderId="0" xfId="0" applyNumberFormat="1" applyFont="1"/>
    <xf numFmtId="164" fontId="5" fillId="0" borderId="5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0" fontId="13" fillId="0" borderId="9" xfId="0" applyFont="1" applyBorder="1"/>
    <xf numFmtId="0" fontId="14" fillId="0" borderId="9" xfId="0" applyFont="1" applyBorder="1" applyAlignment="1">
      <alignment horizontal="center"/>
    </xf>
    <xf numFmtId="164" fontId="13" fillId="0" borderId="0" xfId="0" applyNumberFormat="1" applyFont="1"/>
    <xf numFmtId="164" fontId="13" fillId="0" borderId="9" xfId="0" applyNumberFormat="1" applyFont="1" applyBorder="1"/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right" wrapText="1"/>
    </xf>
    <xf numFmtId="0" fontId="0" fillId="0" borderId="11" xfId="0" applyBorder="1"/>
    <xf numFmtId="164" fontId="0" fillId="0" borderId="12" xfId="0" applyNumberFormat="1" applyBorder="1"/>
    <xf numFmtId="164" fontId="0" fillId="0" borderId="11" xfId="0" applyNumberFormat="1" applyBorder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/>
    <xf numFmtId="0" fontId="15" fillId="0" borderId="9" xfId="0" applyFont="1" applyFill="1" applyBorder="1"/>
    <xf numFmtId="164" fontId="5" fillId="0" borderId="9" xfId="0" applyNumberFormat="1" applyFont="1" applyBorder="1"/>
    <xf numFmtId="0" fontId="4" fillId="0" borderId="10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3" fillId="0" borderId="3" xfId="0" applyFont="1" applyFill="1" applyBorder="1"/>
    <xf numFmtId="0" fontId="4" fillId="0" borderId="0" xfId="0" applyFont="1" applyBorder="1" applyAlignment="1">
      <alignment horizontal="center"/>
    </xf>
    <xf numFmtId="0" fontId="13" fillId="0" borderId="0" xfId="0" applyFont="1"/>
    <xf numFmtId="0" fontId="16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right" wrapText="1"/>
    </xf>
    <xf numFmtId="0" fontId="1" fillId="0" borderId="9" xfId="0" applyFont="1" applyBorder="1" applyAlignment="1">
      <alignment horizontal="center" vertical="top"/>
    </xf>
    <xf numFmtId="0" fontId="13" fillId="0" borderId="10" xfId="0" applyFont="1" applyBorder="1"/>
    <xf numFmtId="0" fontId="14" fillId="0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left" vertical="distributed" wrapText="1"/>
    </xf>
    <xf numFmtId="0" fontId="4" fillId="0" borderId="9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distributed" wrapText="1"/>
    </xf>
    <xf numFmtId="0" fontId="13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/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/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12" xfId="0" applyBorder="1"/>
    <xf numFmtId="0" fontId="5" fillId="0" borderId="1" xfId="0" applyFont="1" applyBorder="1"/>
    <xf numFmtId="164" fontId="5" fillId="0" borderId="1" xfId="0" applyNumberFormat="1" applyFont="1" applyBorder="1"/>
    <xf numFmtId="0" fontId="4" fillId="0" borderId="5" xfId="0" applyFont="1" applyBorder="1"/>
    <xf numFmtId="0" fontId="4" fillId="0" borderId="0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right" wrapText="1"/>
    </xf>
    <xf numFmtId="164" fontId="0" fillId="0" borderId="12" xfId="0" applyNumberFormat="1" applyFill="1" applyBorder="1"/>
    <xf numFmtId="0" fontId="4" fillId="0" borderId="0" xfId="0" applyFont="1" applyBorder="1" applyAlignment="1">
      <alignment vertical="center"/>
    </xf>
    <xf numFmtId="0" fontId="4" fillId="2" borderId="0" xfId="0" applyFont="1" applyFill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2" borderId="6" xfId="0" applyFont="1" applyFill="1" applyBorder="1"/>
    <xf numFmtId="0" fontId="15" fillId="2" borderId="5" xfId="0" applyFont="1" applyFill="1" applyBorder="1"/>
    <xf numFmtId="0" fontId="1" fillId="2" borderId="15" xfId="0" applyFont="1" applyFill="1" applyBorder="1" applyAlignment="1">
      <alignment horizontal="center"/>
    </xf>
    <xf numFmtId="0" fontId="18" fillId="0" borderId="0" xfId="0" applyFont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/>
    <xf numFmtId="0" fontId="14" fillId="2" borderId="9" xfId="0" applyFont="1" applyFill="1" applyBorder="1"/>
    <xf numFmtId="0" fontId="14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vertical="center"/>
    </xf>
    <xf numFmtId="0" fontId="15" fillId="2" borderId="15" xfId="0" applyFont="1" applyFill="1" applyBorder="1"/>
    <xf numFmtId="0" fontId="19" fillId="0" borderId="0" xfId="0" applyFont="1"/>
    <xf numFmtId="0" fontId="14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/>
    <xf numFmtId="0" fontId="15" fillId="2" borderId="10" xfId="0" applyFont="1" applyFill="1" applyBorder="1"/>
    <xf numFmtId="0" fontId="15" fillId="2" borderId="6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1" xfId="0" applyFont="1" applyFill="1" applyBorder="1"/>
    <xf numFmtId="0" fontId="1" fillId="2" borderId="15" xfId="0" applyFont="1" applyFill="1" applyBorder="1"/>
    <xf numFmtId="0" fontId="15" fillId="2" borderId="6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15" fillId="2" borderId="9" xfId="0" applyFont="1" applyFill="1" applyBorder="1"/>
    <xf numFmtId="0" fontId="15" fillId="2" borderId="9" xfId="0" applyFont="1" applyFill="1" applyBorder="1" applyAlignment="1">
      <alignment horizontal="left" vertical="top" wrapText="1"/>
    </xf>
    <xf numFmtId="0" fontId="21" fillId="2" borderId="9" xfId="0" applyFont="1" applyFill="1" applyBorder="1"/>
    <xf numFmtId="0" fontId="14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top" wrapText="1"/>
    </xf>
    <xf numFmtId="0" fontId="1" fillId="2" borderId="13" xfId="0" applyFont="1" applyFill="1" applyBorder="1"/>
    <xf numFmtId="0" fontId="15" fillId="2" borderId="0" xfId="0" applyFont="1" applyFill="1" applyBorder="1"/>
    <xf numFmtId="0" fontId="3" fillId="0" borderId="0" xfId="0" applyFont="1" applyBorder="1" applyAlignment="1"/>
    <xf numFmtId="0" fontId="14" fillId="2" borderId="10" xfId="0" applyFont="1" applyFill="1" applyBorder="1"/>
    <xf numFmtId="164" fontId="0" fillId="0" borderId="0" xfId="0" applyNumberFormat="1" applyAlignment="1"/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5" fillId="2" borderId="5" xfId="0" applyFont="1" applyFill="1" applyBorder="1" applyAlignment="1">
      <alignment vertical="top"/>
    </xf>
    <xf numFmtId="0" fontId="15" fillId="2" borderId="15" xfId="0" applyFont="1" applyFill="1" applyBorder="1" applyAlignment="1">
      <alignment horizontal="left" wrapText="1"/>
    </xf>
    <xf numFmtId="0" fontId="18" fillId="0" borderId="0" xfId="0" applyFont="1" applyBorder="1" applyAlignment="1"/>
    <xf numFmtId="0" fontId="14" fillId="2" borderId="10" xfId="0" applyFont="1" applyFill="1" applyBorder="1" applyAlignment="1">
      <alignment horizontal="left" vertical="top"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0" fontId="1" fillId="2" borderId="3" xfId="0" applyFont="1" applyFill="1" applyBorder="1"/>
    <xf numFmtId="165" fontId="18" fillId="0" borderId="0" xfId="0" applyNumberFormat="1" applyFont="1" applyBorder="1"/>
    <xf numFmtId="165" fontId="18" fillId="0" borderId="0" xfId="0" applyNumberFormat="1" applyFont="1" applyBorder="1" applyAlignment="1"/>
    <xf numFmtId="165" fontId="16" fillId="0" borderId="0" xfId="0" applyNumberFormat="1" applyFont="1" applyBorder="1"/>
    <xf numFmtId="165" fontId="16" fillId="0" borderId="0" xfId="0" applyNumberFormat="1" applyFont="1" applyBorder="1" applyAlignment="1"/>
    <xf numFmtId="0" fontId="1" fillId="2" borderId="10" xfId="0" applyFont="1" applyFill="1" applyBorder="1" applyAlignment="1">
      <alignment horizontal="right" wrapText="1"/>
    </xf>
    <xf numFmtId="0" fontId="14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 vertical="top" wrapText="1"/>
    </xf>
    <xf numFmtId="165" fontId="3" fillId="0" borderId="0" xfId="0" applyNumberFormat="1" applyFont="1" applyBorder="1" applyAlignment="1"/>
    <xf numFmtId="0" fontId="1" fillId="2" borderId="10" xfId="0" applyFont="1" applyFill="1" applyBorder="1" applyAlignment="1">
      <alignment horizontal="right"/>
    </xf>
    <xf numFmtId="0" fontId="20" fillId="2" borderId="9" xfId="0" applyFont="1" applyFill="1" applyBorder="1" applyAlignment="1">
      <alignment horizontal="right" wrapText="1"/>
    </xf>
    <xf numFmtId="165" fontId="0" fillId="0" borderId="0" xfId="0" applyNumberFormat="1" applyAlignment="1"/>
    <xf numFmtId="0" fontId="1" fillId="2" borderId="12" xfId="0" applyFont="1" applyFill="1" applyBorder="1" applyAlignment="1">
      <alignment vertical="center"/>
    </xf>
    <xf numFmtId="0" fontId="20" fillId="2" borderId="12" xfId="0" applyFont="1" applyFill="1" applyBorder="1" applyAlignment="1">
      <alignment horizontal="right" wrapText="1"/>
    </xf>
    <xf numFmtId="0" fontId="1" fillId="2" borderId="12" xfId="0" applyFont="1" applyFill="1" applyBorder="1"/>
    <xf numFmtId="0" fontId="15" fillId="2" borderId="10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/>
    </xf>
    <xf numFmtId="0" fontId="19" fillId="0" borderId="0" xfId="0" applyFont="1" applyAlignment="1"/>
    <xf numFmtId="0" fontId="14" fillId="2" borderId="9" xfId="0" applyFont="1" applyFill="1" applyBorder="1" applyAlignment="1">
      <alignment horizontal="left" vertical="distributed" wrapText="1"/>
    </xf>
    <xf numFmtId="165" fontId="18" fillId="0" borderId="0" xfId="0" applyNumberFormat="1" applyFont="1" applyFill="1" applyBorder="1"/>
    <xf numFmtId="165" fontId="18" fillId="0" borderId="0" xfId="0" applyNumberFormat="1" applyFont="1" applyFill="1" applyBorder="1" applyAlignment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/>
    <xf numFmtId="0" fontId="14" fillId="2" borderId="11" xfId="0" applyFont="1" applyFill="1" applyBorder="1" applyAlignment="1">
      <alignment horizontal="center"/>
    </xf>
    <xf numFmtId="165" fontId="3" fillId="0" borderId="0" xfId="0" applyNumberFormat="1" applyFont="1" applyBorder="1"/>
    <xf numFmtId="0" fontId="15" fillId="2" borderId="6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distributed" wrapText="1"/>
    </xf>
    <xf numFmtId="0" fontId="3" fillId="2" borderId="0" xfId="0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vertical="distributed" wrapText="1"/>
    </xf>
    <xf numFmtId="0" fontId="15" fillId="2" borderId="9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20" fillId="2" borderId="0" xfId="0" applyFont="1" applyFill="1" applyAlignment="1">
      <alignment horizontal="right" wrapText="1"/>
    </xf>
    <xf numFmtId="0" fontId="20" fillId="2" borderId="0" xfId="0" applyFont="1" applyFill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wrapText="1"/>
    </xf>
    <xf numFmtId="0" fontId="14" fillId="2" borderId="0" xfId="0" applyFont="1" applyFill="1"/>
    <xf numFmtId="0" fontId="1" fillId="2" borderId="9" xfId="0" applyFont="1" applyFill="1" applyBorder="1" applyAlignment="1">
      <alignment horizontal="center" vertical="top"/>
    </xf>
    <xf numFmtId="3" fontId="3" fillId="0" borderId="0" xfId="0" applyNumberFormat="1" applyFont="1" applyBorder="1"/>
    <xf numFmtId="3" fontId="3" fillId="0" borderId="0" xfId="0" applyNumberFormat="1" applyFont="1" applyBorder="1" applyAlignment="1"/>
    <xf numFmtId="0" fontId="1" fillId="2" borderId="0" xfId="0" applyFont="1" applyFill="1" applyAlignment="1">
      <alignment horizontal="right" wrapText="1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" fillId="2" borderId="9" xfId="0" applyFont="1" applyFill="1" applyBorder="1" applyAlignment="1">
      <alignment horizontal="left" vertical="top" wrapText="1"/>
    </xf>
    <xf numFmtId="165" fontId="14" fillId="0" borderId="0" xfId="0" applyNumberFormat="1" applyFont="1" applyFill="1" applyBorder="1"/>
    <xf numFmtId="165" fontId="14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14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5" fontId="14" fillId="0" borderId="0" xfId="0" applyNumberFormat="1" applyFont="1" applyBorder="1"/>
    <xf numFmtId="165" fontId="14" fillId="0" borderId="0" xfId="0" applyNumberFormat="1" applyFont="1" applyBorder="1" applyAlignment="1"/>
    <xf numFmtId="0" fontId="1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top" wrapText="1"/>
    </xf>
    <xf numFmtId="165" fontId="1" fillId="0" borderId="0" xfId="0" applyNumberFormat="1" applyFont="1" applyBorder="1"/>
    <xf numFmtId="165" fontId="1" fillId="0" borderId="0" xfId="0" applyNumberFormat="1" applyFont="1" applyBorder="1" applyAlignment="1"/>
    <xf numFmtId="0" fontId="4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6" xfId="0" applyFont="1" applyFill="1" applyBorder="1"/>
    <xf numFmtId="0" fontId="15" fillId="2" borderId="17" xfId="0" applyFont="1" applyFill="1" applyBorder="1" applyAlignment="1">
      <alignment horizontal="left" shrinkToFit="1"/>
    </xf>
    <xf numFmtId="0" fontId="15" fillId="2" borderId="18" xfId="0" applyFont="1" applyFill="1" applyBorder="1" applyAlignment="1">
      <alignment horizontal="center" shrinkToFit="1"/>
    </xf>
    <xf numFmtId="166" fontId="23" fillId="2" borderId="19" xfId="0" applyNumberFormat="1" applyFont="1" applyFill="1" applyBorder="1"/>
    <xf numFmtId="166" fontId="23" fillId="2" borderId="20" xfId="0" applyNumberFormat="1" applyFont="1" applyFill="1" applyBorder="1"/>
    <xf numFmtId="166" fontId="18" fillId="0" borderId="0" xfId="0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6" fontId="3" fillId="0" borderId="0" xfId="0" applyNumberFormat="1" applyFont="1" applyBorder="1" applyAlignment="1"/>
    <xf numFmtId="0" fontId="1" fillId="2" borderId="23" xfId="0" applyFont="1" applyFill="1" applyBorder="1"/>
    <xf numFmtId="0" fontId="15" fillId="2" borderId="10" xfId="0" applyFont="1" applyFill="1" applyBorder="1" applyAlignment="1">
      <alignment horizontal="center" shrinkToFit="1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1" fillId="2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166" fontId="16" fillId="0" borderId="0" xfId="0" applyNumberFormat="1" applyFont="1" applyFill="1" applyBorder="1" applyAlignment="1"/>
    <xf numFmtId="0" fontId="1" fillId="2" borderId="23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/>
    <xf numFmtId="0" fontId="0" fillId="0" borderId="0" xfId="0" applyBorder="1" applyAlignment="1"/>
    <xf numFmtId="0" fontId="15" fillId="2" borderId="9" xfId="0" applyFont="1" applyFill="1" applyBorder="1" applyAlignment="1">
      <alignment horizontal="left" shrinkToFit="1"/>
    </xf>
    <xf numFmtId="166" fontId="0" fillId="0" borderId="0" xfId="0" applyNumberFormat="1" applyAlignment="1"/>
    <xf numFmtId="0" fontId="1" fillId="2" borderId="26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shrinkToFit="1"/>
    </xf>
    <xf numFmtId="0" fontId="15" fillId="2" borderId="10" xfId="0" applyFont="1" applyFill="1" applyBorder="1" applyAlignment="1">
      <alignment horizontal="left" shrinkToFit="1"/>
    </xf>
    <xf numFmtId="0" fontId="20" fillId="0" borderId="0" xfId="0" applyFont="1" applyBorder="1" applyAlignment="1">
      <alignment horizontal="right" wrapText="1"/>
    </xf>
    <xf numFmtId="0" fontId="15" fillId="2" borderId="27" xfId="0" applyFont="1" applyFill="1" applyBorder="1" applyAlignment="1">
      <alignment horizontal="left" shrinkToFit="1"/>
    </xf>
    <xf numFmtId="0" fontId="14" fillId="2" borderId="3" xfId="0" applyFont="1" applyFill="1" applyBorder="1"/>
    <xf numFmtId="166" fontId="0" fillId="0" borderId="0" xfId="0" applyNumberFormat="1"/>
    <xf numFmtId="0" fontId="1" fillId="2" borderId="3" xfId="0" applyFont="1" applyFill="1" applyBorder="1" applyAlignment="1">
      <alignment horizontal="center"/>
    </xf>
    <xf numFmtId="3" fontId="0" fillId="0" borderId="0" xfId="0" applyNumberFormat="1" applyAlignment="1"/>
    <xf numFmtId="0" fontId="1" fillId="2" borderId="3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right" wrapText="1"/>
    </xf>
    <xf numFmtId="0" fontId="14" fillId="2" borderId="9" xfId="0" applyFont="1" applyFill="1" applyBorder="1" applyAlignment="1">
      <alignment horizontal="left" vertical="top" wrapText="1"/>
    </xf>
    <xf numFmtId="166" fontId="14" fillId="0" borderId="0" xfId="0" applyNumberFormat="1" applyFont="1" applyFill="1" applyBorder="1" applyAlignment="1"/>
    <xf numFmtId="165" fontId="0" fillId="0" borderId="0" xfId="0" applyNumberFormat="1" applyBorder="1" applyAlignment="1"/>
    <xf numFmtId="3" fontId="0" fillId="0" borderId="0" xfId="0" applyNumberFormat="1" applyBorder="1" applyAlignment="1"/>
    <xf numFmtId="0" fontId="3" fillId="2" borderId="9" xfId="0" applyFont="1" applyFill="1" applyBorder="1" applyAlignment="1">
      <alignment horizontal="center"/>
    </xf>
    <xf numFmtId="166" fontId="0" fillId="0" borderId="0" xfId="0" applyNumberFormat="1" applyBorder="1" applyAlignment="1"/>
    <xf numFmtId="164" fontId="1" fillId="2" borderId="10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166" fontId="14" fillId="0" borderId="0" xfId="0" applyNumberFormat="1" applyFont="1" applyBorder="1" applyAlignment="1"/>
    <xf numFmtId="4" fontId="1" fillId="0" borderId="0" xfId="0" applyNumberFormat="1" applyFont="1" applyBorder="1" applyAlignment="1"/>
    <xf numFmtId="0" fontId="14" fillId="2" borderId="9" xfId="0" applyFont="1" applyFill="1" applyBorder="1" applyAlignment="1">
      <alignment horizontal="left" wrapText="1"/>
    </xf>
    <xf numFmtId="4" fontId="14" fillId="0" borderId="0" xfId="0" applyNumberFormat="1" applyFont="1" applyFill="1" applyBorder="1" applyAlignment="1"/>
    <xf numFmtId="0" fontId="14" fillId="2" borderId="9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/>
    <xf numFmtId="165" fontId="0" fillId="0" borderId="0" xfId="0" applyNumberFormat="1" applyBorder="1" applyAlignment="1">
      <alignment horizontal="right"/>
    </xf>
    <xf numFmtId="166" fontId="1" fillId="0" borderId="0" xfId="0" applyNumberFormat="1" applyFont="1" applyBorder="1" applyAlignment="1"/>
    <xf numFmtId="4" fontId="1" fillId="0" borderId="0" xfId="0" applyNumberFormat="1" applyFont="1" applyBorder="1"/>
    <xf numFmtId="0" fontId="4" fillId="2" borderId="9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right" wrapText="1"/>
    </xf>
    <xf numFmtId="0" fontId="3" fillId="0" borderId="9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20" fillId="0" borderId="9" xfId="0" applyFont="1" applyBorder="1" applyAlignment="1">
      <alignment horizontal="right" wrapText="1"/>
    </xf>
    <xf numFmtId="166" fontId="3" fillId="0" borderId="0" xfId="0" applyNumberFormat="1" applyFont="1" applyFill="1" applyBorder="1" applyAlignment="1"/>
    <xf numFmtId="0" fontId="1" fillId="0" borderId="1" xfId="0" applyFont="1" applyBorder="1" applyAlignment="1">
      <alignment horizontal="left" wrapText="1"/>
    </xf>
    <xf numFmtId="166" fontId="23" fillId="2" borderId="9" xfId="0" applyNumberFormat="1" applyFont="1" applyFill="1" applyBorder="1"/>
    <xf numFmtId="4" fontId="23" fillId="2" borderId="9" xfId="0" applyNumberFormat="1" applyFont="1" applyFill="1" applyBorder="1"/>
    <xf numFmtId="165" fontId="23" fillId="2" borderId="9" xfId="0" applyNumberFormat="1" applyFont="1" applyFill="1" applyBorder="1"/>
    <xf numFmtId="0" fontId="2" fillId="2" borderId="9" xfId="0" applyFont="1" applyFill="1" applyBorder="1"/>
    <xf numFmtId="4" fontId="2" fillId="2" borderId="0" xfId="0" applyNumberFormat="1" applyFont="1" applyFill="1"/>
    <xf numFmtId="166" fontId="2" fillId="2" borderId="9" xfId="0" applyNumberFormat="1" applyFont="1" applyFill="1" applyBorder="1"/>
    <xf numFmtId="166" fontId="24" fillId="2" borderId="9" xfId="0" applyNumberFormat="1" applyFont="1" applyFill="1" applyBorder="1"/>
    <xf numFmtId="4" fontId="24" fillId="2" borderId="9" xfId="0" applyNumberFormat="1" applyFont="1" applyFill="1" applyBorder="1"/>
    <xf numFmtId="166" fontId="2" fillId="2" borderId="10" xfId="0" applyNumberFormat="1" applyFont="1" applyFill="1" applyBorder="1"/>
    <xf numFmtId="4" fontId="2" fillId="2" borderId="10" xfId="0" applyNumberFormat="1" applyFont="1" applyFill="1" applyBorder="1"/>
    <xf numFmtId="166" fontId="24" fillId="2" borderId="0" xfId="0" applyNumberFormat="1" applyFont="1" applyFill="1" applyBorder="1"/>
    <xf numFmtId="165" fontId="24" fillId="2" borderId="9" xfId="0" applyNumberFormat="1" applyFont="1" applyFill="1" applyBorder="1"/>
    <xf numFmtId="164" fontId="23" fillId="2" borderId="5" xfId="0" applyNumberFormat="1" applyFont="1" applyFill="1" applyBorder="1"/>
    <xf numFmtId="164" fontId="23" fillId="2" borderId="14" xfId="0" applyNumberFormat="1" applyFont="1" applyFill="1" applyBorder="1"/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0" xfId="0" applyNumberFormat="1" applyFont="1" applyFill="1" applyBorder="1"/>
    <xf numFmtId="164" fontId="24" fillId="2" borderId="9" xfId="0" applyNumberFormat="1" applyFont="1" applyFill="1" applyBorder="1"/>
    <xf numFmtId="164" fontId="24" fillId="2" borderId="3" xfId="0" applyNumberFormat="1" applyFont="1" applyFill="1" applyBorder="1"/>
    <xf numFmtId="164" fontId="2" fillId="2" borderId="11" xfId="0" applyNumberFormat="1" applyFont="1" applyFill="1" applyBorder="1"/>
    <xf numFmtId="164" fontId="2" fillId="2" borderId="13" xfId="0" applyNumberFormat="1" applyFont="1" applyFill="1" applyBorder="1"/>
    <xf numFmtId="164" fontId="2" fillId="2" borderId="2" xfId="0" applyNumberFormat="1" applyFont="1" applyFill="1" applyBorder="1"/>
    <xf numFmtId="0" fontId="2" fillId="2" borderId="11" xfId="0" applyFont="1" applyFill="1" applyBorder="1"/>
    <xf numFmtId="164" fontId="23" fillId="2" borderId="9" xfId="0" applyNumberFormat="1" applyFont="1" applyFill="1" applyBorder="1"/>
    <xf numFmtId="0" fontId="23" fillId="2" borderId="9" xfId="0" applyFont="1" applyFill="1" applyBorder="1"/>
    <xf numFmtId="164" fontId="2" fillId="2" borderId="0" xfId="0" applyNumberFormat="1" applyFont="1" applyFill="1"/>
    <xf numFmtId="2" fontId="2" fillId="2" borderId="9" xfId="0" applyNumberFormat="1" applyFont="1" applyFill="1" applyBorder="1"/>
    <xf numFmtId="2" fontId="2" fillId="2" borderId="11" xfId="0" applyNumberFormat="1" applyFont="1" applyFill="1" applyBorder="1"/>
    <xf numFmtId="165" fontId="2" fillId="2" borderId="3" xfId="0" applyNumberFormat="1" applyFont="1" applyFill="1" applyBorder="1"/>
    <xf numFmtId="4" fontId="2" fillId="2" borderId="3" xfId="0" applyNumberFormat="1" applyFont="1" applyFill="1" applyBorder="1"/>
    <xf numFmtId="2" fontId="23" fillId="2" borderId="5" xfId="0" applyNumberFormat="1" applyFont="1" applyFill="1" applyBorder="1"/>
    <xf numFmtId="2" fontId="23" fillId="2" borderId="14" xfId="0" applyNumberFormat="1" applyFont="1" applyFill="1" applyBorder="1"/>
    <xf numFmtId="2" fontId="2" fillId="2" borderId="3" xfId="0" applyNumberFormat="1" applyFont="1" applyFill="1" applyBorder="1"/>
    <xf numFmtId="2" fontId="24" fillId="2" borderId="9" xfId="0" applyNumberFormat="1" applyFont="1" applyFill="1" applyBorder="1"/>
    <xf numFmtId="2" fontId="2" fillId="2" borderId="0" xfId="0" applyNumberFormat="1" applyFont="1" applyFill="1"/>
    <xf numFmtId="2" fontId="24" fillId="2" borderId="3" xfId="0" applyNumberFormat="1" applyFont="1" applyFill="1" applyBorder="1"/>
    <xf numFmtId="164" fontId="2" fillId="2" borderId="9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top"/>
    </xf>
    <xf numFmtId="164" fontId="24" fillId="2" borderId="0" xfId="0" applyNumberFormat="1" applyFont="1" applyFill="1" applyBorder="1"/>
    <xf numFmtId="164" fontId="2" fillId="2" borderId="0" xfId="0" applyNumberFormat="1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vertical="top"/>
    </xf>
    <xf numFmtId="167" fontId="23" fillId="2" borderId="5" xfId="0" applyNumberFormat="1" applyFont="1" applyFill="1" applyBorder="1"/>
    <xf numFmtId="167" fontId="23" fillId="2" borderId="14" xfId="0" applyNumberFormat="1" applyFont="1" applyFill="1" applyBorder="1"/>
    <xf numFmtId="167" fontId="2" fillId="2" borderId="9" xfId="0" applyNumberFormat="1" applyFont="1" applyFill="1" applyBorder="1"/>
    <xf numFmtId="167" fontId="2" fillId="2" borderId="3" xfId="0" applyNumberFormat="1" applyFont="1" applyFill="1" applyBorder="1"/>
    <xf numFmtId="167" fontId="24" fillId="2" borderId="9" xfId="0" applyNumberFormat="1" applyFont="1" applyFill="1" applyBorder="1"/>
    <xf numFmtId="167" fontId="24" fillId="2" borderId="3" xfId="0" applyNumberFormat="1" applyFont="1" applyFill="1" applyBorder="1"/>
    <xf numFmtId="2" fontId="2" fillId="2" borderId="0" xfId="0" applyNumberFormat="1" applyFont="1" applyFill="1" applyBorder="1"/>
    <xf numFmtId="164" fontId="23" fillId="2" borderId="10" xfId="0" applyNumberFormat="1" applyFont="1" applyFill="1" applyBorder="1"/>
    <xf numFmtId="164" fontId="24" fillId="2" borderId="10" xfId="0" applyNumberFormat="1" applyFont="1" applyFill="1" applyBorder="1"/>
    <xf numFmtId="164" fontId="2" fillId="2" borderId="10" xfId="0" applyNumberFormat="1" applyFont="1" applyFill="1" applyBorder="1"/>
    <xf numFmtId="166" fontId="23" fillId="2" borderId="6" xfId="0" applyNumberFormat="1" applyFont="1" applyFill="1" applyBorder="1"/>
    <xf numFmtId="165" fontId="23" fillId="2" borderId="6" xfId="0" applyNumberFormat="1" applyFont="1" applyFill="1" applyBorder="1"/>
    <xf numFmtId="165" fontId="23" fillId="2" borderId="5" xfId="0" applyNumberFormat="1" applyFont="1" applyFill="1" applyBorder="1"/>
    <xf numFmtId="165" fontId="2" fillId="2" borderId="0" xfId="0" applyNumberFormat="1" applyFont="1" applyFill="1" applyBorder="1"/>
    <xf numFmtId="165" fontId="2" fillId="2" borderId="9" xfId="0" applyNumberFormat="1" applyFont="1" applyFill="1" applyBorder="1"/>
    <xf numFmtId="166" fontId="24" fillId="2" borderId="10" xfId="0" applyNumberFormat="1" applyFont="1" applyFill="1" applyBorder="1"/>
    <xf numFmtId="165" fontId="24" fillId="2" borderId="10" xfId="0" applyNumberFormat="1" applyFont="1" applyFill="1" applyBorder="1"/>
    <xf numFmtId="165" fontId="2" fillId="2" borderId="10" xfId="0" applyNumberFormat="1" applyFont="1" applyFill="1" applyBorder="1"/>
    <xf numFmtId="165" fontId="23" fillId="2" borderId="14" xfId="0" applyNumberFormat="1" applyFont="1" applyFill="1" applyBorder="1"/>
    <xf numFmtId="4" fontId="23" fillId="2" borderId="5" xfId="0" applyNumberFormat="1" applyFont="1" applyFill="1" applyBorder="1"/>
    <xf numFmtId="165" fontId="2" fillId="2" borderId="0" xfId="0" applyNumberFormat="1" applyFont="1" applyFill="1"/>
    <xf numFmtId="0" fontId="2" fillId="2" borderId="0" xfId="0" applyFont="1" applyFill="1"/>
    <xf numFmtId="165" fontId="24" fillId="2" borderId="3" xfId="0" applyNumberFormat="1" applyFont="1" applyFill="1" applyBorder="1"/>
    <xf numFmtId="164" fontId="2" fillId="2" borderId="12" xfId="0" applyNumberFormat="1" applyFont="1" applyFill="1" applyBorder="1"/>
    <xf numFmtId="4" fontId="2" fillId="2" borderId="9" xfId="0" applyNumberFormat="1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4" fontId="24" fillId="2" borderId="3" xfId="0" applyNumberFormat="1" applyFont="1" applyFill="1" applyBorder="1"/>
    <xf numFmtId="4" fontId="2" fillId="2" borderId="11" xfId="0" applyNumberFormat="1" applyFont="1" applyFill="1" applyBorder="1"/>
    <xf numFmtId="4" fontId="2" fillId="2" borderId="12" xfId="0" applyNumberFormat="1" applyFont="1" applyFill="1" applyBorder="1"/>
    <xf numFmtId="164" fontId="23" fillId="2" borderId="6" xfId="0" applyNumberFormat="1" applyFont="1" applyFill="1" applyBorder="1"/>
    <xf numFmtId="0" fontId="2" fillId="2" borderId="5" xfId="0" applyFont="1" applyFill="1" applyBorder="1"/>
    <xf numFmtId="165" fontId="2" fillId="2" borderId="11" xfId="0" applyNumberFormat="1" applyFont="1" applyFill="1" applyBorder="1"/>
    <xf numFmtId="0" fontId="2" fillId="2" borderId="2" xfId="0" applyFont="1" applyFill="1" applyBorder="1"/>
    <xf numFmtId="165" fontId="23" fillId="2" borderId="0" xfId="0" applyNumberFormat="1" applyFont="1" applyFill="1"/>
    <xf numFmtId="0" fontId="2" fillId="2" borderId="3" xfId="0" applyFont="1" applyFill="1" applyBorder="1"/>
    <xf numFmtId="166" fontId="23" fillId="2" borderId="14" xfId="0" applyNumberFormat="1" applyFont="1" applyFill="1" applyBorder="1"/>
    <xf numFmtId="166" fontId="23" fillId="2" borderId="5" xfId="0" applyNumberFormat="1" applyFont="1" applyFill="1" applyBorder="1"/>
    <xf numFmtId="166" fontId="2" fillId="2" borderId="0" xfId="0" applyNumberFormat="1" applyFont="1" applyFill="1"/>
    <xf numFmtId="166" fontId="2" fillId="2" borderId="3" xfId="0" applyNumberFormat="1" applyFont="1" applyFill="1" applyBorder="1"/>
    <xf numFmtId="165" fontId="23" fillId="2" borderId="15" xfId="0" applyNumberFormat="1" applyFont="1" applyFill="1" applyBorder="1"/>
    <xf numFmtId="0" fontId="2" fillId="2" borderId="13" xfId="0" applyFont="1" applyFill="1" applyBorder="1"/>
    <xf numFmtId="165" fontId="23" fillId="2" borderId="3" xfId="0" applyNumberFormat="1" applyFont="1" applyFill="1" applyBorder="1"/>
    <xf numFmtId="3" fontId="2" fillId="2" borderId="0" xfId="0" applyNumberFormat="1" applyFont="1" applyFill="1"/>
    <xf numFmtId="3" fontId="2" fillId="2" borderId="9" xfId="0" applyNumberFormat="1" applyFont="1" applyFill="1" applyBorder="1"/>
    <xf numFmtId="165" fontId="2" fillId="2" borderId="0" xfId="0" applyNumberFormat="1" applyFont="1" applyFill="1" applyAlignment="1">
      <alignment wrapText="1"/>
    </xf>
    <xf numFmtId="0" fontId="2" fillId="2" borderId="21" xfId="0" applyFont="1" applyFill="1" applyBorder="1"/>
    <xf numFmtId="0" fontId="2" fillId="2" borderId="18" xfId="0" applyFont="1" applyFill="1" applyBorder="1"/>
    <xf numFmtId="0" fontId="2" fillId="2" borderId="22" xfId="0" applyFont="1" applyFill="1" applyBorder="1"/>
    <xf numFmtId="165" fontId="2" fillId="2" borderId="25" xfId="0" applyNumberFormat="1" applyFont="1" applyFill="1" applyBorder="1"/>
    <xf numFmtId="165" fontId="2" fillId="2" borderId="24" xfId="0" applyNumberFormat="1" applyFont="1" applyFill="1" applyBorder="1"/>
    <xf numFmtId="166" fontId="2" fillId="2" borderId="25" xfId="0" applyNumberFormat="1" applyFont="1" applyFill="1" applyBorder="1"/>
    <xf numFmtId="166" fontId="2" fillId="2" borderId="0" xfId="0" applyNumberFormat="1" applyFont="1" applyFill="1" applyBorder="1"/>
    <xf numFmtId="166" fontId="2" fillId="2" borderId="24" xfId="0" applyNumberFormat="1" applyFont="1" applyFill="1" applyBorder="1"/>
    <xf numFmtId="4" fontId="24" fillId="2" borderId="0" xfId="0" applyNumberFormat="1" applyFont="1" applyFill="1"/>
    <xf numFmtId="166" fontId="24" fillId="2" borderId="3" xfId="0" applyNumberFormat="1" applyFont="1" applyFill="1" applyBorder="1"/>
    <xf numFmtId="165" fontId="2" fillId="2" borderId="1" xfId="0" applyNumberFormat="1" applyFont="1" applyFill="1" applyBorder="1"/>
    <xf numFmtId="0" fontId="6" fillId="0" borderId="11" xfId="0" applyFont="1" applyBorder="1" applyAlignment="1">
      <alignment horizontal="left" vertical="top" wrapText="1"/>
    </xf>
    <xf numFmtId="0" fontId="25" fillId="0" borderId="0" xfId="0" applyFont="1"/>
    <xf numFmtId="0" fontId="26" fillId="0" borderId="0" xfId="0" applyFont="1"/>
    <xf numFmtId="0" fontId="11" fillId="0" borderId="0" xfId="0" applyFont="1"/>
    <xf numFmtId="0" fontId="26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5" fillId="0" borderId="0" xfId="0" applyFont="1" applyBorder="1"/>
    <xf numFmtId="0" fontId="28" fillId="0" borderId="0" xfId="0" applyFont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horizontal="right" wrapText="1"/>
    </xf>
    <xf numFmtId="164" fontId="29" fillId="0" borderId="5" xfId="0" applyNumberFormat="1" applyFont="1" applyBorder="1" applyAlignment="1">
      <alignment horizontal="right" wrapText="1"/>
    </xf>
    <xf numFmtId="164" fontId="29" fillId="0" borderId="5" xfId="0" applyNumberFormat="1" applyFont="1" applyFill="1" applyBorder="1" applyAlignment="1">
      <alignment horizontal="right" wrapText="1"/>
    </xf>
    <xf numFmtId="2" fontId="29" fillId="0" borderId="5" xfId="0" applyNumberFormat="1" applyFont="1" applyFill="1" applyBorder="1" applyAlignment="1">
      <alignment horizontal="right" wrapText="1"/>
    </xf>
    <xf numFmtId="0" fontId="30" fillId="0" borderId="5" xfId="0" applyFont="1" applyBorder="1" applyAlignment="1">
      <alignment horizontal="right" wrapText="1"/>
    </xf>
    <xf numFmtId="0" fontId="29" fillId="0" borderId="1" xfId="0" applyFont="1" applyBorder="1" applyAlignment="1">
      <alignment horizontal="right" wrapText="1"/>
    </xf>
    <xf numFmtId="167" fontId="29" fillId="0" borderId="5" xfId="0" applyNumberFormat="1" applyFont="1" applyBorder="1" applyAlignment="1">
      <alignment horizontal="right" wrapText="1"/>
    </xf>
    <xf numFmtId="164" fontId="29" fillId="0" borderId="1" xfId="0" applyNumberFormat="1" applyFont="1" applyBorder="1" applyAlignment="1">
      <alignment horizontal="right" wrapText="1"/>
    </xf>
    <xf numFmtId="165" fontId="29" fillId="0" borderId="1" xfId="0" applyNumberFormat="1" applyFont="1" applyBorder="1" applyAlignment="1"/>
    <xf numFmtId="166" fontId="29" fillId="0" borderId="1" xfId="0" applyNumberFormat="1" applyFont="1" applyBorder="1" applyAlignment="1"/>
    <xf numFmtId="165" fontId="30" fillId="0" borderId="1" xfId="0" applyNumberFormat="1" applyFont="1" applyBorder="1" applyAlignment="1"/>
    <xf numFmtId="164" fontId="29" fillId="0" borderId="1" xfId="0" applyNumberFormat="1" applyFont="1" applyBorder="1" applyAlignment="1"/>
    <xf numFmtId="0" fontId="9" fillId="0" borderId="5" xfId="0" applyFont="1" applyFill="1" applyBorder="1" applyAlignment="1">
      <alignment vertical="top" wrapText="1"/>
    </xf>
    <xf numFmtId="165" fontId="29" fillId="0" borderId="11" xfId="0" applyNumberFormat="1" applyFont="1" applyBorder="1" applyAlignment="1"/>
    <xf numFmtId="3" fontId="29" fillId="0" borderId="11" xfId="0" applyNumberFormat="1" applyFont="1" applyBorder="1" applyAlignment="1"/>
    <xf numFmtId="3" fontId="30" fillId="0" borderId="11" xfId="0" applyNumberFormat="1" applyFont="1" applyBorder="1" applyAlignment="1"/>
    <xf numFmtId="164" fontId="29" fillId="0" borderId="11" xfId="0" applyNumberFormat="1" applyFont="1" applyBorder="1" applyAlignment="1"/>
    <xf numFmtId="0" fontId="30" fillId="0" borderId="1" xfId="0" applyFont="1" applyBorder="1" applyAlignment="1">
      <alignment vertical="center"/>
    </xf>
    <xf numFmtId="165" fontId="29" fillId="0" borderId="1" xfId="0" applyNumberFormat="1" applyFont="1" applyBorder="1"/>
    <xf numFmtId="166" fontId="29" fillId="0" borderId="1" xfId="0" applyNumberFormat="1" applyFont="1" applyBorder="1"/>
    <xf numFmtId="4" fontId="29" fillId="0" borderId="1" xfId="0" applyNumberFormat="1" applyFont="1" applyBorder="1"/>
    <xf numFmtId="164" fontId="29" fillId="0" borderId="1" xfId="0" applyNumberFormat="1" applyFont="1" applyBorder="1"/>
    <xf numFmtId="166" fontId="29" fillId="0" borderId="1" xfId="0" applyNumberFormat="1" applyFont="1" applyBorder="1" applyAlignment="1">
      <alignment horizontal="right" wrapText="1"/>
    </xf>
    <xf numFmtId="0" fontId="25" fillId="0" borderId="2" xfId="0" applyFont="1" applyBorder="1"/>
    <xf numFmtId="0" fontId="2" fillId="0" borderId="11" xfId="0" applyFont="1" applyBorder="1" applyAlignment="1">
      <alignment horizontal="right" wrapText="1"/>
    </xf>
    <xf numFmtId="2" fontId="2" fillId="2" borderId="13" xfId="0" applyNumberFormat="1" applyFont="1" applyFill="1" applyBorder="1"/>
    <xf numFmtId="167" fontId="2" fillId="2" borderId="0" xfId="0" applyNumberFormat="1" applyFont="1" applyFill="1" applyBorder="1"/>
    <xf numFmtId="167" fontId="2" fillId="2" borderId="11" xfId="0" applyNumberFormat="1" applyFont="1" applyFill="1" applyBorder="1"/>
    <xf numFmtId="167" fontId="2" fillId="2" borderId="13" xfId="0" applyNumberFormat="1" applyFont="1" applyFill="1" applyBorder="1"/>
    <xf numFmtId="167" fontId="2" fillId="2" borderId="2" xfId="0" applyNumberFormat="1" applyFont="1" applyFill="1" applyBorder="1"/>
    <xf numFmtId="167" fontId="23" fillId="2" borderId="9" xfId="0" applyNumberFormat="1" applyFont="1" applyFill="1" applyBorder="1"/>
    <xf numFmtId="167" fontId="2" fillId="2" borderId="0" xfId="0" applyNumberFormat="1" applyFont="1" applyFill="1"/>
    <xf numFmtId="2" fontId="2" fillId="2" borderId="10" xfId="0" applyNumberFormat="1" applyFont="1" applyFill="1" applyBorder="1"/>
    <xf numFmtId="167" fontId="23" fillId="2" borderId="6" xfId="0" applyNumberFormat="1" applyFont="1" applyFill="1" applyBorder="1"/>
    <xf numFmtId="167" fontId="23" fillId="2" borderId="10" xfId="0" applyNumberFormat="1" applyFont="1" applyFill="1" applyBorder="1"/>
    <xf numFmtId="167" fontId="24" fillId="2" borderId="10" xfId="0" applyNumberFormat="1" applyFont="1" applyFill="1" applyBorder="1"/>
    <xf numFmtId="167" fontId="2" fillId="2" borderId="10" xfId="0" applyNumberFormat="1" applyFont="1" applyFill="1" applyBorder="1"/>
    <xf numFmtId="167" fontId="2" fillId="2" borderId="12" xfId="0" applyNumberFormat="1" applyFont="1" applyFill="1" applyBorder="1"/>
    <xf numFmtId="0" fontId="2" fillId="0" borderId="10" xfId="0" applyFont="1" applyBorder="1" applyAlignment="1">
      <alignment horizontal="right" wrapText="1"/>
    </xf>
    <xf numFmtId="167" fontId="23" fillId="2" borderId="0" xfId="0" applyNumberFormat="1" applyFont="1" applyFill="1"/>
    <xf numFmtId="167" fontId="24" fillId="2" borderId="0" xfId="0" applyNumberFormat="1" applyFont="1" applyFill="1"/>
    <xf numFmtId="167" fontId="23" fillId="2" borderId="15" xfId="0" applyNumberFormat="1" applyFont="1" applyFill="1" applyBorder="1"/>
    <xf numFmtId="0" fontId="2" fillId="0" borderId="12" xfId="0" applyFont="1" applyBorder="1" applyAlignment="1">
      <alignment horizontal="right" wrapText="1"/>
    </xf>
    <xf numFmtId="167" fontId="23" fillId="2" borderId="3" xfId="0" applyNumberFormat="1" applyFont="1" applyFill="1" applyBorder="1"/>
    <xf numFmtId="0" fontId="1" fillId="2" borderId="6" xfId="0" applyFont="1" applyFill="1" applyBorder="1" applyAlignment="1">
      <alignment horizontal="left" vertical="top" wrapText="1"/>
    </xf>
    <xf numFmtId="167" fontId="24" fillId="2" borderId="0" xfId="0" applyNumberFormat="1" applyFont="1" applyFill="1" applyBorder="1"/>
    <xf numFmtId="0" fontId="18" fillId="2" borderId="9" xfId="0" applyFont="1" applyFill="1" applyBorder="1"/>
    <xf numFmtId="164" fontId="23" fillId="2" borderId="0" xfId="0" applyNumberFormat="1" applyFont="1" applyFill="1" applyBorder="1"/>
    <xf numFmtId="0" fontId="1" fillId="2" borderId="2" xfId="0" applyFont="1" applyFill="1" applyBorder="1" applyAlignment="1">
      <alignment horizontal="center"/>
    </xf>
    <xf numFmtId="4" fontId="23" fillId="2" borderId="3" xfId="0" applyNumberFormat="1" applyFont="1" applyFill="1" applyBorder="1"/>
    <xf numFmtId="0" fontId="1" fillId="2" borderId="2" xfId="0" applyFont="1" applyFill="1" applyBorder="1"/>
    <xf numFmtId="166" fontId="2" fillId="2" borderId="12" xfId="0" applyNumberFormat="1" applyFont="1" applyFill="1" applyBorder="1"/>
    <xf numFmtId="166" fontId="2" fillId="2" borderId="11" xfId="0" applyNumberFormat="1" applyFont="1" applyFill="1" applyBorder="1"/>
    <xf numFmtId="0" fontId="14" fillId="2" borderId="2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166" fontId="2" fillId="2" borderId="13" xfId="0" applyNumberFormat="1" applyFont="1" applyFill="1" applyBorder="1"/>
    <xf numFmtId="0" fontId="15" fillId="2" borderId="3" xfId="0" applyFont="1" applyFill="1" applyBorder="1" applyAlignment="1">
      <alignment horizontal="left" vertical="top" wrapText="1"/>
    </xf>
    <xf numFmtId="166" fontId="2" fillId="2" borderId="27" xfId="0" applyNumberFormat="1" applyFont="1" applyFill="1" applyBorder="1"/>
    <xf numFmtId="166" fontId="2" fillId="2" borderId="28" xfId="0" applyNumberFormat="1" applyFont="1" applyFill="1" applyBorder="1"/>
    <xf numFmtId="4" fontId="2" fillId="2" borderId="0" xfId="0" applyNumberFormat="1" applyFont="1" applyFill="1" applyBorder="1"/>
    <xf numFmtId="0" fontId="15" fillId="2" borderId="3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right" wrapText="1"/>
    </xf>
    <xf numFmtId="167" fontId="6" fillId="2" borderId="1" xfId="0" applyNumberFormat="1" applyFont="1" applyFill="1" applyBorder="1"/>
    <xf numFmtId="167" fontId="29" fillId="0" borderId="1" xfId="0" applyNumberFormat="1" applyFont="1" applyBorder="1" applyAlignment="1">
      <alignment horizontal="right" wrapText="1"/>
    </xf>
    <xf numFmtId="4" fontId="2" fillId="2" borderId="24" xfId="0" applyNumberFormat="1" applyFont="1" applyFill="1" applyBorder="1"/>
    <xf numFmtId="2" fontId="6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/>
    </xf>
    <xf numFmtId="167" fontId="23" fillId="2" borderId="0" xfId="0" applyNumberFormat="1" applyFont="1" applyFill="1" applyBorder="1"/>
    <xf numFmtId="0" fontId="1" fillId="2" borderId="9" xfId="0" applyFont="1" applyFill="1" applyBorder="1" applyAlignment="1">
      <alignment horizontal="left" vertical="center"/>
    </xf>
    <xf numFmtId="2" fontId="23" fillId="2" borderId="9" xfId="0" applyNumberFormat="1" applyFont="1" applyFill="1" applyBorder="1"/>
    <xf numFmtId="0" fontId="15" fillId="2" borderId="0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vertical="top"/>
    </xf>
    <xf numFmtId="2" fontId="2" fillId="2" borderId="3" xfId="0" applyNumberFormat="1" applyFont="1" applyFill="1" applyBorder="1" applyAlignment="1">
      <alignment vertical="top"/>
    </xf>
    <xf numFmtId="2" fontId="2" fillId="2" borderId="11" xfId="0" applyNumberFormat="1" applyFont="1" applyFill="1" applyBorder="1" applyAlignment="1">
      <alignment vertical="top"/>
    </xf>
    <xf numFmtId="166" fontId="23" fillId="2" borderId="15" xfId="0" applyNumberFormat="1" applyFont="1" applyFill="1" applyBorder="1"/>
    <xf numFmtId="0" fontId="15" fillId="2" borderId="14" xfId="0" applyFont="1" applyFill="1" applyBorder="1"/>
    <xf numFmtId="0" fontId="14" fillId="2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" fontId="23" fillId="2" borderId="14" xfId="0" applyNumberFormat="1" applyFont="1" applyFill="1" applyBorder="1"/>
    <xf numFmtId="4" fontId="2" fillId="2" borderId="13" xfId="0" applyNumberFormat="1" applyFont="1" applyFill="1" applyBorder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vertical="center" wrapText="1" shrinkToFit="1"/>
    </xf>
    <xf numFmtId="0" fontId="0" fillId="2" borderId="13" xfId="0" applyFill="1" applyBorder="1" applyAlignment="1">
      <alignment vertical="center" wrapText="1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12" fillId="0" borderId="0" xfId="0" applyFont="1" applyAlignment="1">
      <alignment horizontal="center" wrapText="1"/>
    </xf>
    <xf numFmtId="0" fontId="4" fillId="0" borderId="2" xfId="0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9" defaultPivotStyle="PivotStyleLight16"/>
  <colors>
    <mruColors>
      <color rgb="FFCCFFFF"/>
      <color rgb="FFFFFF6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zoomScaleNormal="100" workbookViewId="0"/>
  </sheetViews>
  <sheetFormatPr defaultRowHeight="12.75" x14ac:dyDescent="0.2"/>
  <cols>
    <col min="1" max="1" width="9.85546875" customWidth="1"/>
    <col min="2" max="2" width="50.140625" customWidth="1"/>
    <col min="3" max="3" width="26.42578125" customWidth="1"/>
  </cols>
  <sheetData>
    <row r="1" spans="1:3" x14ac:dyDescent="0.2">
      <c r="C1" s="2" t="s">
        <v>0</v>
      </c>
    </row>
    <row r="2" spans="1:3" x14ac:dyDescent="0.2">
      <c r="C2" s="3" t="s">
        <v>184</v>
      </c>
    </row>
    <row r="3" spans="1:3" x14ac:dyDescent="0.2">
      <c r="A3" s="12"/>
      <c r="B3" s="12"/>
      <c r="C3" s="3" t="s">
        <v>183</v>
      </c>
    </row>
    <row r="4" spans="1:3" ht="26.25" customHeight="1" x14ac:dyDescent="0.2">
      <c r="A4" s="12"/>
      <c r="B4" s="12"/>
      <c r="C4" s="42" t="s">
        <v>926</v>
      </c>
    </row>
    <row r="5" spans="1:3" x14ac:dyDescent="0.2">
      <c r="A5" s="12"/>
      <c r="B5" s="12"/>
      <c r="C5" s="13" t="s">
        <v>108</v>
      </c>
    </row>
    <row r="6" spans="1:3" x14ac:dyDescent="0.2">
      <c r="B6" s="14" t="s">
        <v>109</v>
      </c>
      <c r="C6" s="15"/>
    </row>
    <row r="7" spans="1:3" x14ac:dyDescent="0.2">
      <c r="B7" s="14"/>
      <c r="C7" s="15"/>
    </row>
    <row r="8" spans="1:3" x14ac:dyDescent="0.2">
      <c r="A8" s="16" t="s">
        <v>76</v>
      </c>
      <c r="B8" s="16" t="s">
        <v>110</v>
      </c>
      <c r="C8" s="18" t="s">
        <v>111</v>
      </c>
    </row>
    <row r="9" spans="1:3" x14ac:dyDescent="0.2">
      <c r="A9" s="16">
        <v>1</v>
      </c>
      <c r="B9" s="16">
        <v>2</v>
      </c>
      <c r="C9" s="18">
        <v>3</v>
      </c>
    </row>
    <row r="10" spans="1:3" x14ac:dyDescent="0.2">
      <c r="A10" s="19" t="s">
        <v>1</v>
      </c>
      <c r="B10" s="19" t="s">
        <v>112</v>
      </c>
      <c r="C10" s="20">
        <f>C11+C12+C16</f>
        <v>38927</v>
      </c>
    </row>
    <row r="11" spans="1:3" x14ac:dyDescent="0.2">
      <c r="A11" s="17" t="s">
        <v>2</v>
      </c>
      <c r="B11" s="17" t="s">
        <v>113</v>
      </c>
      <c r="C11" s="21">
        <v>36561</v>
      </c>
    </row>
    <row r="12" spans="1:3" x14ac:dyDescent="0.2">
      <c r="A12" s="17" t="s">
        <v>114</v>
      </c>
      <c r="B12" s="17" t="s">
        <v>115</v>
      </c>
      <c r="C12" s="21">
        <f>C13+C14+C15</f>
        <v>2276</v>
      </c>
    </row>
    <row r="13" spans="1:3" x14ac:dyDescent="0.2">
      <c r="A13" s="17" t="s">
        <v>116</v>
      </c>
      <c r="B13" s="17" t="s">
        <v>117</v>
      </c>
      <c r="C13" s="21">
        <v>630</v>
      </c>
    </row>
    <row r="14" spans="1:3" x14ac:dyDescent="0.2">
      <c r="A14" s="17" t="s">
        <v>118</v>
      </c>
      <c r="B14" s="17" t="s">
        <v>119</v>
      </c>
      <c r="C14" s="21">
        <v>23</v>
      </c>
    </row>
    <row r="15" spans="1:3" x14ac:dyDescent="0.2">
      <c r="A15" s="17" t="s">
        <v>120</v>
      </c>
      <c r="B15" s="17" t="s">
        <v>121</v>
      </c>
      <c r="C15" s="21">
        <v>1623</v>
      </c>
    </row>
    <row r="16" spans="1:3" x14ac:dyDescent="0.2">
      <c r="A16" s="17" t="s">
        <v>122</v>
      </c>
      <c r="B16" s="17" t="s">
        <v>123</v>
      </c>
      <c r="C16" s="21">
        <f>C17</f>
        <v>90</v>
      </c>
    </row>
    <row r="17" spans="1:3" x14ac:dyDescent="0.2">
      <c r="A17" s="17" t="s">
        <v>124</v>
      </c>
      <c r="B17" s="17" t="s">
        <v>125</v>
      </c>
      <c r="C17" s="21">
        <v>90</v>
      </c>
    </row>
    <row r="18" spans="1:3" x14ac:dyDescent="0.2">
      <c r="A18" s="22" t="s">
        <v>3</v>
      </c>
      <c r="B18" s="22" t="s">
        <v>126</v>
      </c>
      <c r="C18" s="52">
        <f>C19+C42</f>
        <v>27148.322999999997</v>
      </c>
    </row>
    <row r="19" spans="1:3" ht="12.75" customHeight="1" x14ac:dyDescent="0.2">
      <c r="A19" s="23" t="s">
        <v>4</v>
      </c>
      <c r="B19" s="24" t="s">
        <v>127</v>
      </c>
      <c r="C19" s="51">
        <f>C20+C27+C41</f>
        <v>19076.581999999999</v>
      </c>
    </row>
    <row r="20" spans="1:3" x14ac:dyDescent="0.2">
      <c r="A20" s="25" t="s">
        <v>5</v>
      </c>
      <c r="B20" s="25" t="s">
        <v>128</v>
      </c>
      <c r="C20" s="21">
        <f>C21+C23+C25+C26</f>
        <v>16820.599999999999</v>
      </c>
    </row>
    <row r="21" spans="1:3" ht="12.75" customHeight="1" x14ac:dyDescent="0.2">
      <c r="A21" s="26" t="s">
        <v>129</v>
      </c>
      <c r="B21" s="25" t="s">
        <v>130</v>
      </c>
      <c r="C21" s="28">
        <v>3695</v>
      </c>
    </row>
    <row r="22" spans="1:3" ht="25.5" customHeight="1" x14ac:dyDescent="0.2">
      <c r="A22" s="26" t="s">
        <v>953</v>
      </c>
      <c r="B22" s="570" t="s">
        <v>946</v>
      </c>
      <c r="C22" s="28">
        <v>147</v>
      </c>
    </row>
    <row r="23" spans="1:3" x14ac:dyDescent="0.2">
      <c r="A23" s="17" t="s">
        <v>131</v>
      </c>
      <c r="B23" s="17" t="s">
        <v>132</v>
      </c>
      <c r="C23" s="21">
        <v>12744.5</v>
      </c>
    </row>
    <row r="24" spans="1:3" x14ac:dyDescent="0.2">
      <c r="A24" s="17" t="s">
        <v>954</v>
      </c>
      <c r="B24" s="17" t="s">
        <v>955</v>
      </c>
      <c r="C24" s="21">
        <v>51.2</v>
      </c>
    </row>
    <row r="25" spans="1:3" ht="23.25" customHeight="1" x14ac:dyDescent="0.2">
      <c r="A25" s="26" t="s">
        <v>133</v>
      </c>
      <c r="B25" s="27" t="s">
        <v>134</v>
      </c>
      <c r="C25" s="17">
        <v>89.1</v>
      </c>
    </row>
    <row r="26" spans="1:3" x14ac:dyDescent="0.2">
      <c r="A26" s="25" t="s">
        <v>135</v>
      </c>
      <c r="B26" s="27" t="s">
        <v>136</v>
      </c>
      <c r="C26" s="28">
        <v>292</v>
      </c>
    </row>
    <row r="27" spans="1:3" x14ac:dyDescent="0.2">
      <c r="A27" s="29" t="s">
        <v>6</v>
      </c>
      <c r="B27" s="29" t="s">
        <v>137</v>
      </c>
      <c r="C27" s="81">
        <f>C28+C29+C30+C31+C32+C33+C35+C36+C37+C38+C34+C39+C40</f>
        <v>1422.172</v>
      </c>
    </row>
    <row r="28" spans="1:3" ht="23.25" customHeight="1" x14ac:dyDescent="0.2">
      <c r="A28" s="26" t="s">
        <v>138</v>
      </c>
      <c r="B28" s="24" t="s">
        <v>139</v>
      </c>
      <c r="C28" s="549">
        <v>610.49</v>
      </c>
    </row>
    <row r="29" spans="1:3" ht="25.5" customHeight="1" x14ac:dyDescent="0.2">
      <c r="A29" s="26" t="s">
        <v>140</v>
      </c>
      <c r="B29" s="29" t="s">
        <v>141</v>
      </c>
      <c r="C29" s="17">
        <v>4.0999999999999996</v>
      </c>
    </row>
    <row r="30" spans="1:3" ht="72" x14ac:dyDescent="0.2">
      <c r="A30" s="26" t="s">
        <v>142</v>
      </c>
      <c r="B30" s="29" t="s">
        <v>107</v>
      </c>
      <c r="C30" s="28">
        <v>91</v>
      </c>
    </row>
    <row r="31" spans="1:3" ht="12.75" customHeight="1" x14ac:dyDescent="0.2">
      <c r="A31" s="30" t="s">
        <v>143</v>
      </c>
      <c r="B31" s="29" t="s">
        <v>144</v>
      </c>
      <c r="C31" s="31">
        <v>19.2</v>
      </c>
    </row>
    <row r="32" spans="1:3" ht="48" customHeight="1" x14ac:dyDescent="0.2">
      <c r="A32" s="30" t="s">
        <v>185</v>
      </c>
      <c r="B32" s="27" t="s">
        <v>186</v>
      </c>
      <c r="C32" s="31">
        <v>71.12</v>
      </c>
    </row>
    <row r="33" spans="1:3" ht="21.75" customHeight="1" x14ac:dyDescent="0.2">
      <c r="A33" s="30" t="s">
        <v>193</v>
      </c>
      <c r="B33" s="43" t="s">
        <v>194</v>
      </c>
      <c r="C33" s="31">
        <v>39.299999999999997</v>
      </c>
    </row>
    <row r="34" spans="1:3" ht="35.25" customHeight="1" x14ac:dyDescent="0.2">
      <c r="A34" s="30" t="s">
        <v>211</v>
      </c>
      <c r="B34" s="371" t="s">
        <v>845</v>
      </c>
      <c r="C34" s="31">
        <v>83.3</v>
      </c>
    </row>
    <row r="35" spans="1:3" ht="45" customHeight="1" x14ac:dyDescent="0.2">
      <c r="A35" s="30" t="s">
        <v>213</v>
      </c>
      <c r="B35" s="79" t="s">
        <v>212</v>
      </c>
      <c r="C35" s="31">
        <v>8.7360000000000007</v>
      </c>
    </row>
    <row r="36" spans="1:3" ht="58.5" customHeight="1" x14ac:dyDescent="0.2">
      <c r="A36" s="30" t="s">
        <v>215</v>
      </c>
      <c r="B36" s="79" t="s">
        <v>214</v>
      </c>
      <c r="C36" s="31">
        <v>24.544</v>
      </c>
    </row>
    <row r="37" spans="1:3" ht="35.25" customHeight="1" x14ac:dyDescent="0.2">
      <c r="A37" s="30" t="s">
        <v>217</v>
      </c>
      <c r="B37" s="79" t="s">
        <v>216</v>
      </c>
      <c r="C37" s="31">
        <v>117.819</v>
      </c>
    </row>
    <row r="38" spans="1:3" ht="48.75" customHeight="1" x14ac:dyDescent="0.2">
      <c r="A38" s="30" t="s">
        <v>846</v>
      </c>
      <c r="B38" s="80" t="s">
        <v>218</v>
      </c>
      <c r="C38" s="32">
        <v>285</v>
      </c>
    </row>
    <row r="39" spans="1:3" ht="33.75" customHeight="1" x14ac:dyDescent="0.2">
      <c r="A39" s="30" t="s">
        <v>920</v>
      </c>
      <c r="B39" s="550" t="s">
        <v>921</v>
      </c>
      <c r="C39" s="546">
        <v>67.201999999999998</v>
      </c>
    </row>
    <row r="40" spans="1:3" ht="30" customHeight="1" x14ac:dyDescent="0.2">
      <c r="A40" s="30" t="s">
        <v>956</v>
      </c>
      <c r="B40" s="618" t="s">
        <v>957</v>
      </c>
      <c r="C40" s="546">
        <v>0.36099999999999999</v>
      </c>
    </row>
    <row r="41" spans="1:3" ht="23.25" customHeight="1" x14ac:dyDescent="0.2">
      <c r="A41" s="30" t="s">
        <v>87</v>
      </c>
      <c r="B41" s="470" t="s">
        <v>145</v>
      </c>
      <c r="C41" s="44">
        <v>833.81</v>
      </c>
    </row>
    <row r="42" spans="1:3" x14ac:dyDescent="0.2">
      <c r="A42" s="29" t="s">
        <v>146</v>
      </c>
      <c r="B42" s="33" t="s">
        <v>147</v>
      </c>
      <c r="C42" s="51">
        <f>C43+C53</f>
        <v>8071.741</v>
      </c>
    </row>
    <row r="43" spans="1:3" x14ac:dyDescent="0.2">
      <c r="A43" s="29" t="s">
        <v>148</v>
      </c>
      <c r="B43" s="33" t="s">
        <v>149</v>
      </c>
      <c r="C43" s="51">
        <f>C44+C45+C46+C47+C48+C49+C50+C51+C52</f>
        <v>4460.741</v>
      </c>
    </row>
    <row r="44" spans="1:3" ht="24" x14ac:dyDescent="0.2">
      <c r="A44" s="30" t="s">
        <v>150</v>
      </c>
      <c r="B44" s="33" t="s">
        <v>139</v>
      </c>
      <c r="C44" s="549">
        <v>2551.5100000000002</v>
      </c>
    </row>
    <row r="45" spans="1:3" ht="25.5" customHeight="1" x14ac:dyDescent="0.2">
      <c r="A45" s="30" t="s">
        <v>151</v>
      </c>
      <c r="B45" s="29" t="s">
        <v>141</v>
      </c>
      <c r="C45" s="28">
        <v>50.2</v>
      </c>
    </row>
    <row r="46" spans="1:3" x14ac:dyDescent="0.2">
      <c r="A46" s="29" t="s">
        <v>152</v>
      </c>
      <c r="B46" s="29" t="s">
        <v>153</v>
      </c>
      <c r="C46" s="28">
        <v>4</v>
      </c>
    </row>
    <row r="47" spans="1:3" x14ac:dyDescent="0.2">
      <c r="A47" s="29" t="s">
        <v>154</v>
      </c>
      <c r="B47" s="17" t="s">
        <v>155</v>
      </c>
      <c r="C47" s="28">
        <v>460</v>
      </c>
    </row>
    <row r="48" spans="1:3" ht="24" x14ac:dyDescent="0.2">
      <c r="A48" s="30" t="s">
        <v>187</v>
      </c>
      <c r="B48" s="46" t="s">
        <v>189</v>
      </c>
      <c r="C48" s="28">
        <v>380</v>
      </c>
    </row>
    <row r="49" spans="1:3" ht="21.75" customHeight="1" x14ac:dyDescent="0.2">
      <c r="A49" s="30" t="s">
        <v>188</v>
      </c>
      <c r="B49" s="49" t="s">
        <v>190</v>
      </c>
      <c r="C49" s="28">
        <v>200</v>
      </c>
    </row>
    <row r="50" spans="1:3" ht="24" x14ac:dyDescent="0.2">
      <c r="A50" s="30" t="s">
        <v>195</v>
      </c>
      <c r="B50" s="45" t="s">
        <v>196</v>
      </c>
      <c r="C50" s="50">
        <v>31.530999999999999</v>
      </c>
    </row>
    <row r="51" spans="1:3" ht="26.25" customHeight="1" x14ac:dyDescent="0.2">
      <c r="A51" s="30" t="s">
        <v>219</v>
      </c>
      <c r="B51" s="82" t="s">
        <v>847</v>
      </c>
      <c r="C51" s="28">
        <v>583.5</v>
      </c>
    </row>
    <row r="52" spans="1:3" ht="26.25" customHeight="1" x14ac:dyDescent="0.2">
      <c r="A52" s="30" t="s">
        <v>220</v>
      </c>
      <c r="B52" s="82" t="s">
        <v>221</v>
      </c>
      <c r="C52" s="28">
        <v>200</v>
      </c>
    </row>
    <row r="53" spans="1:3" ht="24" x14ac:dyDescent="0.2">
      <c r="A53" s="30" t="s">
        <v>156</v>
      </c>
      <c r="B53" s="470" t="s">
        <v>157</v>
      </c>
      <c r="C53" s="47">
        <v>3611</v>
      </c>
    </row>
    <row r="54" spans="1:3" x14ac:dyDescent="0.2">
      <c r="A54" s="19" t="s">
        <v>7</v>
      </c>
      <c r="B54" s="19" t="s">
        <v>158</v>
      </c>
      <c r="C54" s="84">
        <f>C55+C56+C57+C58+C59</f>
        <v>485.78100000000001</v>
      </c>
    </row>
    <row r="55" spans="1:3" ht="12.75" customHeight="1" x14ac:dyDescent="0.2">
      <c r="A55" s="35" t="s">
        <v>8</v>
      </c>
      <c r="B55" s="25" t="s">
        <v>159</v>
      </c>
      <c r="C55" s="21">
        <v>230</v>
      </c>
    </row>
    <row r="56" spans="1:3" x14ac:dyDescent="0.2">
      <c r="A56" s="35" t="s">
        <v>160</v>
      </c>
      <c r="B56" s="25" t="s">
        <v>161</v>
      </c>
      <c r="C56" s="21">
        <v>15</v>
      </c>
    </row>
    <row r="57" spans="1:3" x14ac:dyDescent="0.2">
      <c r="A57" s="35" t="s">
        <v>162</v>
      </c>
      <c r="B57" s="25" t="s">
        <v>163</v>
      </c>
      <c r="C57" s="21">
        <v>155</v>
      </c>
    </row>
    <row r="58" spans="1:3" x14ac:dyDescent="0.2">
      <c r="A58" s="35" t="s">
        <v>164</v>
      </c>
      <c r="B58" s="25" t="s">
        <v>165</v>
      </c>
      <c r="C58" s="83">
        <v>81.561999999999998</v>
      </c>
    </row>
    <row r="59" spans="1:3" x14ac:dyDescent="0.2">
      <c r="A59" s="35" t="s">
        <v>222</v>
      </c>
      <c r="B59" s="25" t="s">
        <v>223</v>
      </c>
      <c r="C59" s="83">
        <v>4.2190000000000003</v>
      </c>
    </row>
    <row r="60" spans="1:3" x14ac:dyDescent="0.2">
      <c r="A60" s="19" t="s">
        <v>9</v>
      </c>
      <c r="B60" s="19" t="s">
        <v>166</v>
      </c>
      <c r="C60" s="20">
        <f>C61+C62+C63+C64+C65</f>
        <v>5150.6000000000004</v>
      </c>
    </row>
    <row r="61" spans="1:3" x14ac:dyDescent="0.2">
      <c r="A61" s="17" t="s">
        <v>10</v>
      </c>
      <c r="B61" s="17" t="s">
        <v>167</v>
      </c>
      <c r="C61" s="32">
        <v>175.4</v>
      </c>
    </row>
    <row r="62" spans="1:3" x14ac:dyDescent="0.2">
      <c r="A62" s="17" t="s">
        <v>168</v>
      </c>
      <c r="B62" s="17" t="s">
        <v>166</v>
      </c>
      <c r="C62" s="28">
        <v>1064.3</v>
      </c>
    </row>
    <row r="63" spans="1:3" x14ac:dyDescent="0.2">
      <c r="A63" s="35" t="s">
        <v>169</v>
      </c>
      <c r="B63" s="25" t="s">
        <v>170</v>
      </c>
      <c r="C63" s="28">
        <v>2040.9</v>
      </c>
    </row>
    <row r="64" spans="1:3" x14ac:dyDescent="0.2">
      <c r="A64" s="35" t="s">
        <v>171</v>
      </c>
      <c r="B64" s="25" t="s">
        <v>172</v>
      </c>
      <c r="C64" s="21">
        <v>110</v>
      </c>
    </row>
    <row r="65" spans="1:3" x14ac:dyDescent="0.2">
      <c r="A65" s="35" t="s">
        <v>173</v>
      </c>
      <c r="B65" s="25" t="s">
        <v>174</v>
      </c>
      <c r="C65" s="21">
        <v>1760</v>
      </c>
    </row>
    <row r="66" spans="1:3" ht="12.75" customHeight="1" x14ac:dyDescent="0.2">
      <c r="A66" s="35" t="s">
        <v>175</v>
      </c>
      <c r="B66" s="36" t="s">
        <v>176</v>
      </c>
      <c r="C66" s="21">
        <v>1700</v>
      </c>
    </row>
    <row r="67" spans="1:3" x14ac:dyDescent="0.2">
      <c r="A67" s="17" t="s">
        <v>11</v>
      </c>
      <c r="B67" s="17" t="s">
        <v>177</v>
      </c>
      <c r="C67" s="21">
        <v>40</v>
      </c>
    </row>
    <row r="68" spans="1:3" x14ac:dyDescent="0.2">
      <c r="A68" s="17" t="s">
        <v>12</v>
      </c>
      <c r="B68" s="17" t="s">
        <v>178</v>
      </c>
      <c r="C68" s="21">
        <v>10</v>
      </c>
    </row>
    <row r="69" spans="1:3" x14ac:dyDescent="0.2">
      <c r="A69" s="25" t="s">
        <v>13</v>
      </c>
      <c r="B69" s="37" t="s">
        <v>179</v>
      </c>
      <c r="C69" s="21">
        <v>51</v>
      </c>
    </row>
    <row r="70" spans="1:3" x14ac:dyDescent="0.2">
      <c r="A70" s="25" t="s">
        <v>106</v>
      </c>
      <c r="B70" s="37" t="s">
        <v>180</v>
      </c>
      <c r="C70" s="21">
        <v>20</v>
      </c>
    </row>
    <row r="71" spans="1:3" x14ac:dyDescent="0.2">
      <c r="A71" s="34" t="s">
        <v>14</v>
      </c>
      <c r="B71" s="22" t="s">
        <v>181</v>
      </c>
      <c r="C71" s="52">
        <f>C10+C18+C54+C60+C67+C68+C69</f>
        <v>71812.704000000012</v>
      </c>
    </row>
    <row r="72" spans="1:3" x14ac:dyDescent="0.2">
      <c r="A72" s="38"/>
      <c r="B72" s="39"/>
      <c r="C72" s="1"/>
    </row>
    <row r="73" spans="1:3" x14ac:dyDescent="0.2">
      <c r="A73" s="39"/>
      <c r="B73" s="39" t="s">
        <v>182</v>
      </c>
      <c r="C73" s="40"/>
    </row>
    <row r="74" spans="1:3" x14ac:dyDescent="0.2">
      <c r="A74" s="38"/>
      <c r="B74" s="38"/>
      <c r="C74" s="41"/>
    </row>
  </sheetData>
  <pageMargins left="0.7" right="0.7" top="0.75" bottom="0.75" header="0.3" footer="0.3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/>
  </sheetViews>
  <sheetFormatPr defaultRowHeight="12.75" x14ac:dyDescent="0.2"/>
  <cols>
    <col min="1" max="1" width="5" customWidth="1"/>
    <col min="2" max="2" width="37.42578125" customWidth="1"/>
    <col min="3" max="3" width="9" customWidth="1"/>
    <col min="4" max="6" width="11.28515625" customWidth="1"/>
    <col min="8" max="8" width="6.5703125" customWidth="1"/>
  </cols>
  <sheetData>
    <row r="1" spans="1:6" x14ac:dyDescent="0.2">
      <c r="A1" s="6"/>
      <c r="B1" s="6"/>
      <c r="C1" s="6"/>
      <c r="D1" s="7" t="s">
        <v>0</v>
      </c>
      <c r="E1" s="7"/>
      <c r="F1" s="6"/>
    </row>
    <row r="2" spans="1:6" x14ac:dyDescent="0.2">
      <c r="A2" s="6"/>
      <c r="B2" s="6"/>
      <c r="C2" s="6"/>
      <c r="D2" s="8" t="s">
        <v>197</v>
      </c>
      <c r="E2" s="8"/>
      <c r="F2" s="6"/>
    </row>
    <row r="3" spans="1:6" x14ac:dyDescent="0.2">
      <c r="A3" s="6"/>
      <c r="B3" s="6"/>
      <c r="C3" s="6"/>
      <c r="D3" s="8" t="s">
        <v>198</v>
      </c>
      <c r="E3" s="8"/>
      <c r="F3" s="9"/>
    </row>
    <row r="4" spans="1:6" ht="26.25" customHeight="1" x14ac:dyDescent="0.2">
      <c r="A4" s="6"/>
      <c r="B4" s="6"/>
      <c r="C4" s="6"/>
      <c r="D4" s="573" t="s">
        <v>923</v>
      </c>
      <c r="E4" s="573"/>
      <c r="F4" s="573"/>
    </row>
    <row r="5" spans="1:6" x14ac:dyDescent="0.2">
      <c r="A5" s="6"/>
      <c r="B5" s="6"/>
      <c r="C5" s="6"/>
      <c r="D5" s="6"/>
      <c r="E5" s="6"/>
      <c r="F5" s="48" t="s">
        <v>199</v>
      </c>
    </row>
    <row r="6" spans="1:6" x14ac:dyDescent="0.2">
      <c r="A6" s="6"/>
      <c r="B6" s="48"/>
      <c r="C6" s="6"/>
      <c r="D6" s="6"/>
      <c r="E6" s="53"/>
      <c r="F6" s="6"/>
    </row>
    <row r="7" spans="1:6" ht="12.75" customHeight="1" x14ac:dyDescent="0.2">
      <c r="A7" s="571" t="s">
        <v>200</v>
      </c>
      <c r="B7" s="571"/>
      <c r="C7" s="571"/>
      <c r="D7" s="571"/>
      <c r="E7" s="571"/>
      <c r="F7" s="571"/>
    </row>
    <row r="8" spans="1:6" x14ac:dyDescent="0.2">
      <c r="A8" s="571"/>
      <c r="B8" s="571"/>
      <c r="C8" s="571"/>
      <c r="D8" s="571"/>
      <c r="E8" s="571"/>
      <c r="F8" s="571"/>
    </row>
    <row r="9" spans="1:6" x14ac:dyDescent="0.2">
      <c r="A9" s="572"/>
      <c r="B9" s="572"/>
      <c r="C9" s="572"/>
      <c r="D9" s="54"/>
      <c r="E9" s="55"/>
      <c r="F9" s="10" t="s">
        <v>101</v>
      </c>
    </row>
    <row r="10" spans="1:6" ht="72" customHeight="1" x14ac:dyDescent="0.2">
      <c r="A10" s="56" t="s">
        <v>76</v>
      </c>
      <c r="B10" s="57" t="s">
        <v>191</v>
      </c>
      <c r="C10" s="58" t="s">
        <v>48</v>
      </c>
      <c r="D10" s="59" t="s">
        <v>166</v>
      </c>
      <c r="E10" s="59" t="s">
        <v>201</v>
      </c>
      <c r="F10" s="60" t="s">
        <v>167</v>
      </c>
    </row>
    <row r="11" spans="1:6" ht="12.75" customHeight="1" x14ac:dyDescent="0.2">
      <c r="A11" s="619">
        <v>1</v>
      </c>
      <c r="B11" s="620">
        <v>2</v>
      </c>
      <c r="C11" s="621">
        <v>3</v>
      </c>
      <c r="D11" s="622">
        <v>4</v>
      </c>
      <c r="E11" s="622">
        <v>5</v>
      </c>
      <c r="F11" s="622">
        <v>6</v>
      </c>
    </row>
    <row r="12" spans="1:6" ht="12.75" customHeight="1" x14ac:dyDescent="0.2">
      <c r="A12" s="61" t="s">
        <v>1</v>
      </c>
      <c r="B12" s="62" t="s">
        <v>75</v>
      </c>
      <c r="C12" s="63">
        <f t="shared" ref="C12:C63" si="0">D12+E12+F12</f>
        <v>96.5</v>
      </c>
      <c r="D12" s="64">
        <v>93</v>
      </c>
      <c r="E12" s="64"/>
      <c r="F12" s="61">
        <v>3.5</v>
      </c>
    </row>
    <row r="13" spans="1:6" ht="12.75" customHeight="1" x14ac:dyDescent="0.2">
      <c r="A13" s="61" t="s">
        <v>3</v>
      </c>
      <c r="B13" s="62" t="s">
        <v>202</v>
      </c>
      <c r="C13" s="63">
        <f t="shared" si="0"/>
        <v>76.5</v>
      </c>
      <c r="D13" s="64">
        <v>55</v>
      </c>
      <c r="E13" s="64">
        <v>18</v>
      </c>
      <c r="F13" s="65">
        <v>3.5</v>
      </c>
    </row>
    <row r="14" spans="1:6" ht="12.75" customHeight="1" x14ac:dyDescent="0.2">
      <c r="A14" s="61" t="s">
        <v>7</v>
      </c>
      <c r="B14" s="62" t="s">
        <v>98</v>
      </c>
      <c r="C14" s="63">
        <f t="shared" si="0"/>
        <v>72.8</v>
      </c>
      <c r="D14" s="64">
        <v>40.200000000000003</v>
      </c>
      <c r="E14" s="64">
        <v>32.299999999999997</v>
      </c>
      <c r="F14" s="61">
        <v>0.3</v>
      </c>
    </row>
    <row r="15" spans="1:6" ht="12.75" customHeight="1" x14ac:dyDescent="0.2">
      <c r="A15" s="61" t="s">
        <v>9</v>
      </c>
      <c r="B15" s="62" t="s">
        <v>100</v>
      </c>
      <c r="C15" s="63">
        <f t="shared" si="0"/>
        <v>31.2</v>
      </c>
      <c r="D15" s="64">
        <v>13.4</v>
      </c>
      <c r="E15" s="64">
        <v>17.5</v>
      </c>
      <c r="F15" s="61">
        <v>0.3</v>
      </c>
    </row>
    <row r="16" spans="1:6" ht="12.75" customHeight="1" x14ac:dyDescent="0.2">
      <c r="A16" s="61" t="s">
        <v>11</v>
      </c>
      <c r="B16" s="62" t="s">
        <v>94</v>
      </c>
      <c r="C16" s="63">
        <f t="shared" si="0"/>
        <v>83.7</v>
      </c>
      <c r="D16" s="64">
        <v>76.8</v>
      </c>
      <c r="E16" s="64"/>
      <c r="F16" s="61">
        <v>6.9</v>
      </c>
    </row>
    <row r="17" spans="1:6" ht="12.75" customHeight="1" x14ac:dyDescent="0.2">
      <c r="A17" s="61" t="s">
        <v>12</v>
      </c>
      <c r="B17" s="62" t="s">
        <v>95</v>
      </c>
      <c r="C17" s="63">
        <f t="shared" si="0"/>
        <v>138.4</v>
      </c>
      <c r="D17" s="64">
        <v>118.3</v>
      </c>
      <c r="E17" s="64">
        <v>12.1</v>
      </c>
      <c r="F17" s="65">
        <v>8</v>
      </c>
    </row>
    <row r="18" spans="1:6" ht="12.75" customHeight="1" x14ac:dyDescent="0.2">
      <c r="A18" s="61" t="s">
        <v>13</v>
      </c>
      <c r="B18" s="62" t="s">
        <v>30</v>
      </c>
      <c r="C18" s="63">
        <f t="shared" si="0"/>
        <v>14.5</v>
      </c>
      <c r="D18" s="64">
        <v>4.5</v>
      </c>
      <c r="E18" s="64">
        <v>9.6999999999999993</v>
      </c>
      <c r="F18" s="61">
        <v>0.3</v>
      </c>
    </row>
    <row r="19" spans="1:6" ht="12.75" customHeight="1" x14ac:dyDescent="0.2">
      <c r="A19" s="61" t="s">
        <v>14</v>
      </c>
      <c r="B19" s="62" t="s">
        <v>62</v>
      </c>
      <c r="C19" s="63">
        <f t="shared" si="0"/>
        <v>6.6</v>
      </c>
      <c r="D19" s="64">
        <v>6.6</v>
      </c>
      <c r="E19" s="64"/>
      <c r="F19" s="61"/>
    </row>
    <row r="20" spans="1:6" ht="12.75" customHeight="1" x14ac:dyDescent="0.2">
      <c r="A20" s="61" t="s">
        <v>15</v>
      </c>
      <c r="B20" s="62" t="s">
        <v>32</v>
      </c>
      <c r="C20" s="63">
        <f t="shared" si="0"/>
        <v>49</v>
      </c>
      <c r="D20" s="64">
        <v>29.6</v>
      </c>
      <c r="E20" s="64">
        <v>15.9</v>
      </c>
      <c r="F20" s="61">
        <v>3.5</v>
      </c>
    </row>
    <row r="21" spans="1:6" ht="12.75" customHeight="1" x14ac:dyDescent="0.2">
      <c r="A21" s="61" t="s">
        <v>16</v>
      </c>
      <c r="B21" s="11" t="s">
        <v>49</v>
      </c>
      <c r="C21" s="63">
        <f t="shared" si="0"/>
        <v>8.4</v>
      </c>
      <c r="D21" s="64">
        <v>7.9</v>
      </c>
      <c r="E21" s="64">
        <v>0.5</v>
      </c>
      <c r="F21" s="61"/>
    </row>
    <row r="22" spans="1:6" ht="12.75" customHeight="1" x14ac:dyDescent="0.2">
      <c r="A22" s="61" t="s">
        <v>17</v>
      </c>
      <c r="B22" s="62" t="s">
        <v>36</v>
      </c>
      <c r="C22" s="63">
        <f t="shared" si="0"/>
        <v>31</v>
      </c>
      <c r="D22" s="64">
        <v>24</v>
      </c>
      <c r="E22" s="64">
        <v>1</v>
      </c>
      <c r="F22" s="65">
        <v>6</v>
      </c>
    </row>
    <row r="23" spans="1:6" ht="12.75" customHeight="1" x14ac:dyDescent="0.2">
      <c r="A23" s="61" t="s">
        <v>18</v>
      </c>
      <c r="B23" s="62" t="s">
        <v>38</v>
      </c>
      <c r="C23" s="63">
        <f t="shared" si="0"/>
        <v>47.7</v>
      </c>
      <c r="D23" s="64">
        <v>16.5</v>
      </c>
      <c r="E23" s="64">
        <v>30.2</v>
      </c>
      <c r="F23" s="65">
        <v>1</v>
      </c>
    </row>
    <row r="24" spans="1:6" ht="12.75" customHeight="1" x14ac:dyDescent="0.2">
      <c r="A24" s="61" t="s">
        <v>19</v>
      </c>
      <c r="B24" s="62" t="s">
        <v>51</v>
      </c>
      <c r="C24" s="63">
        <f t="shared" si="0"/>
        <v>14.6</v>
      </c>
      <c r="D24" s="64">
        <v>7.6</v>
      </c>
      <c r="E24" s="64">
        <v>7</v>
      </c>
      <c r="F24" s="61"/>
    </row>
    <row r="25" spans="1:6" ht="12.75" customHeight="1" x14ac:dyDescent="0.2">
      <c r="A25" s="61" t="s">
        <v>20</v>
      </c>
      <c r="B25" s="62" t="s">
        <v>85</v>
      </c>
      <c r="C25" s="63">
        <f t="shared" si="0"/>
        <v>43</v>
      </c>
      <c r="D25" s="64">
        <v>14.7</v>
      </c>
      <c r="E25" s="64">
        <v>28.3</v>
      </c>
      <c r="F25" s="61"/>
    </row>
    <row r="26" spans="1:6" ht="12.75" customHeight="1" x14ac:dyDescent="0.2">
      <c r="A26" s="61" t="s">
        <v>21</v>
      </c>
      <c r="B26" s="62" t="s">
        <v>105</v>
      </c>
      <c r="C26" s="63">
        <f t="shared" si="0"/>
        <v>17</v>
      </c>
      <c r="D26" s="64">
        <v>5.5</v>
      </c>
      <c r="E26" s="64">
        <v>11.5</v>
      </c>
      <c r="F26" s="61"/>
    </row>
    <row r="27" spans="1:6" ht="12.75" customHeight="1" x14ac:dyDescent="0.2">
      <c r="A27" s="61" t="s">
        <v>22</v>
      </c>
      <c r="B27" s="62" t="s">
        <v>52</v>
      </c>
      <c r="C27" s="63">
        <f t="shared" si="0"/>
        <v>56.7</v>
      </c>
      <c r="D27" s="64">
        <v>27.3</v>
      </c>
      <c r="E27" s="64">
        <v>26.7</v>
      </c>
      <c r="F27" s="61">
        <v>2.7</v>
      </c>
    </row>
    <row r="28" spans="1:6" ht="12.75" customHeight="1" x14ac:dyDescent="0.2">
      <c r="A28" s="61" t="s">
        <v>23</v>
      </c>
      <c r="B28" s="62" t="s">
        <v>203</v>
      </c>
      <c r="C28" s="63">
        <f t="shared" si="0"/>
        <v>68.900000000000006</v>
      </c>
      <c r="D28" s="64">
        <v>16.2</v>
      </c>
      <c r="E28" s="64">
        <v>52.7</v>
      </c>
      <c r="F28" s="61"/>
    </row>
    <row r="29" spans="1:6" ht="12.75" customHeight="1" x14ac:dyDescent="0.2">
      <c r="A29" s="61" t="s">
        <v>24</v>
      </c>
      <c r="B29" s="62" t="s">
        <v>97</v>
      </c>
      <c r="C29" s="63">
        <f t="shared" si="0"/>
        <v>13.9</v>
      </c>
      <c r="D29" s="64">
        <v>7.2</v>
      </c>
      <c r="E29" s="64">
        <v>6.7</v>
      </c>
      <c r="F29" s="61"/>
    </row>
    <row r="30" spans="1:6" ht="12.75" customHeight="1" x14ac:dyDescent="0.2">
      <c r="A30" s="66" t="s">
        <v>25</v>
      </c>
      <c r="B30" s="62" t="s">
        <v>77</v>
      </c>
      <c r="C30" s="63">
        <f t="shared" si="0"/>
        <v>89.1</v>
      </c>
      <c r="D30" s="64"/>
      <c r="E30" s="64">
        <v>88.8</v>
      </c>
      <c r="F30" s="61">
        <v>0.3</v>
      </c>
    </row>
    <row r="31" spans="1:6" ht="12.75" customHeight="1" x14ac:dyDescent="0.2">
      <c r="A31" s="66" t="s">
        <v>26</v>
      </c>
      <c r="B31" s="62" t="s">
        <v>86</v>
      </c>
      <c r="C31" s="63">
        <f t="shared" si="0"/>
        <v>111.9</v>
      </c>
      <c r="D31" s="64"/>
      <c r="E31" s="64">
        <v>111.9</v>
      </c>
      <c r="F31" s="61"/>
    </row>
    <row r="32" spans="1:6" ht="12.75" customHeight="1" x14ac:dyDescent="0.2">
      <c r="A32" s="66" t="s">
        <v>27</v>
      </c>
      <c r="B32" s="62" t="s">
        <v>91</v>
      </c>
      <c r="C32" s="63">
        <f t="shared" si="0"/>
        <v>95.7</v>
      </c>
      <c r="D32" s="64"/>
      <c r="E32" s="64">
        <v>95.4</v>
      </c>
      <c r="F32" s="61">
        <v>0.3</v>
      </c>
    </row>
    <row r="33" spans="1:10" ht="12.75" customHeight="1" x14ac:dyDescent="0.2">
      <c r="A33" s="66" t="s">
        <v>28</v>
      </c>
      <c r="B33" s="62" t="s">
        <v>204</v>
      </c>
      <c r="C33" s="63">
        <f t="shared" si="0"/>
        <v>16.600000000000001</v>
      </c>
      <c r="D33" s="64"/>
      <c r="E33" s="64">
        <v>16.600000000000001</v>
      </c>
      <c r="F33" s="61"/>
    </row>
    <row r="34" spans="1:10" ht="12.75" customHeight="1" x14ac:dyDescent="0.2">
      <c r="A34" s="66" t="s">
        <v>29</v>
      </c>
      <c r="B34" s="62" t="s">
        <v>72</v>
      </c>
      <c r="C34" s="63">
        <f t="shared" si="0"/>
        <v>22.5</v>
      </c>
      <c r="D34" s="64"/>
      <c r="E34" s="64">
        <v>22.5</v>
      </c>
      <c r="F34" s="61"/>
    </row>
    <row r="35" spans="1:10" ht="12.75" customHeight="1" x14ac:dyDescent="0.2">
      <c r="A35" s="66" t="s">
        <v>31</v>
      </c>
      <c r="B35" s="62" t="s">
        <v>53</v>
      </c>
      <c r="C35" s="63">
        <f t="shared" si="0"/>
        <v>36.799999999999997</v>
      </c>
      <c r="D35" s="64"/>
      <c r="E35" s="64">
        <v>36.799999999999997</v>
      </c>
      <c r="F35" s="61"/>
    </row>
    <row r="36" spans="1:10" ht="12.75" customHeight="1" x14ac:dyDescent="0.2">
      <c r="A36" s="66" t="s">
        <v>33</v>
      </c>
      <c r="B36" s="62" t="s">
        <v>205</v>
      </c>
      <c r="C36" s="63">
        <f t="shared" si="0"/>
        <v>15.1</v>
      </c>
      <c r="D36" s="67"/>
      <c r="E36" s="64">
        <v>15.1</v>
      </c>
      <c r="F36" s="61"/>
    </row>
    <row r="37" spans="1:10" ht="12.75" customHeight="1" x14ac:dyDescent="0.2">
      <c r="A37" s="66" t="s">
        <v>34</v>
      </c>
      <c r="B37" s="62" t="s">
        <v>103</v>
      </c>
      <c r="C37" s="63">
        <f t="shared" si="0"/>
        <v>104</v>
      </c>
      <c r="D37" s="64"/>
      <c r="E37" s="64">
        <v>103</v>
      </c>
      <c r="F37" s="65">
        <v>1</v>
      </c>
    </row>
    <row r="38" spans="1:10" ht="12.75" customHeight="1" x14ac:dyDescent="0.2">
      <c r="A38" s="66" t="s">
        <v>35</v>
      </c>
      <c r="B38" s="62" t="s">
        <v>54</v>
      </c>
      <c r="C38" s="63">
        <f t="shared" si="0"/>
        <v>24.9</v>
      </c>
      <c r="D38" s="64"/>
      <c r="E38" s="64">
        <v>24.9</v>
      </c>
      <c r="F38" s="61"/>
    </row>
    <row r="39" spans="1:10" ht="12.75" customHeight="1" x14ac:dyDescent="0.2">
      <c r="A39" s="66" t="s">
        <v>37</v>
      </c>
      <c r="B39" s="62" t="s">
        <v>63</v>
      </c>
      <c r="C39" s="63">
        <f t="shared" si="0"/>
        <v>88.7</v>
      </c>
      <c r="D39" s="64"/>
      <c r="E39" s="64">
        <v>88.7</v>
      </c>
      <c r="F39" s="61"/>
    </row>
    <row r="40" spans="1:10" ht="12.75" customHeight="1" x14ac:dyDescent="0.2">
      <c r="A40" s="66" t="s">
        <v>39</v>
      </c>
      <c r="B40" s="62" t="s">
        <v>73</v>
      </c>
      <c r="C40" s="63">
        <f t="shared" si="0"/>
        <v>34.5</v>
      </c>
      <c r="D40" s="64"/>
      <c r="E40" s="64">
        <v>34.5</v>
      </c>
      <c r="F40" s="61"/>
    </row>
    <row r="41" spans="1:10" ht="12.75" customHeight="1" x14ac:dyDescent="0.2">
      <c r="A41" s="66" t="s">
        <v>40</v>
      </c>
      <c r="B41" s="62" t="s">
        <v>92</v>
      </c>
      <c r="C41" s="63">
        <f t="shared" si="0"/>
        <v>57.4</v>
      </c>
      <c r="D41" s="64"/>
      <c r="E41" s="64">
        <v>57.4</v>
      </c>
      <c r="F41" s="61"/>
    </row>
    <row r="42" spans="1:10" ht="12.75" customHeight="1" x14ac:dyDescent="0.2">
      <c r="A42" s="66" t="s">
        <v>41</v>
      </c>
      <c r="B42" s="62" t="s">
        <v>93</v>
      </c>
      <c r="C42" s="63">
        <f t="shared" si="0"/>
        <v>6.9</v>
      </c>
      <c r="D42" s="64"/>
      <c r="E42" s="64">
        <v>6.9</v>
      </c>
      <c r="F42" s="61"/>
    </row>
    <row r="43" spans="1:10" ht="12.75" customHeight="1" x14ac:dyDescent="0.2">
      <c r="A43" s="66" t="s">
        <v>42</v>
      </c>
      <c r="B43" s="62" t="s">
        <v>99</v>
      </c>
      <c r="C43" s="63">
        <f t="shared" si="0"/>
        <v>15</v>
      </c>
      <c r="D43" s="64"/>
      <c r="E43" s="64">
        <v>9.5</v>
      </c>
      <c r="F43" s="65">
        <v>5.5</v>
      </c>
    </row>
    <row r="44" spans="1:10" ht="12.75" customHeight="1" x14ac:dyDescent="0.2">
      <c r="A44" s="66" t="s">
        <v>43</v>
      </c>
      <c r="B44" s="62" t="s">
        <v>78</v>
      </c>
      <c r="C44" s="63">
        <f t="shared" si="0"/>
        <v>17</v>
      </c>
      <c r="D44" s="64"/>
      <c r="E44" s="64">
        <v>16</v>
      </c>
      <c r="F44" s="65">
        <v>1</v>
      </c>
    </row>
    <row r="45" spans="1:10" ht="12.75" customHeight="1" x14ac:dyDescent="0.2">
      <c r="A45" s="66" t="s">
        <v>44</v>
      </c>
      <c r="B45" s="62" t="s">
        <v>74</v>
      </c>
      <c r="C45" s="63">
        <f t="shared" si="0"/>
        <v>60.2</v>
      </c>
      <c r="D45" s="64">
        <v>60.2</v>
      </c>
      <c r="E45" s="64"/>
      <c r="F45" s="61"/>
      <c r="G45" s="5"/>
      <c r="H45" s="5"/>
      <c r="J45" s="5"/>
    </row>
    <row r="46" spans="1:10" ht="12.75" customHeight="1" x14ac:dyDescent="0.2">
      <c r="A46" s="66" t="s">
        <v>45</v>
      </c>
      <c r="B46" s="62" t="s">
        <v>102</v>
      </c>
      <c r="C46" s="63">
        <f t="shared" si="0"/>
        <v>0.79999999999999993</v>
      </c>
      <c r="D46" s="61">
        <v>0.7</v>
      </c>
      <c r="E46" s="64"/>
      <c r="F46" s="61">
        <v>0.1</v>
      </c>
      <c r="G46" s="5"/>
      <c r="H46" s="5"/>
      <c r="I46" s="68"/>
      <c r="J46" s="5"/>
    </row>
    <row r="47" spans="1:10" ht="12.75" customHeight="1" x14ac:dyDescent="0.2">
      <c r="A47" s="66" t="s">
        <v>206</v>
      </c>
      <c r="B47" s="69" t="s">
        <v>96</v>
      </c>
      <c r="C47" s="63">
        <f t="shared" si="0"/>
        <v>50</v>
      </c>
      <c r="D47" s="64">
        <v>50</v>
      </c>
      <c r="E47" s="70"/>
      <c r="F47" s="61"/>
    </row>
    <row r="48" spans="1:10" ht="12.75" customHeight="1" x14ac:dyDescent="0.2">
      <c r="A48" s="71" t="s">
        <v>104</v>
      </c>
      <c r="B48" s="72" t="s">
        <v>192</v>
      </c>
      <c r="C48" s="63">
        <f t="shared" si="0"/>
        <v>8</v>
      </c>
      <c r="D48" s="64">
        <v>8</v>
      </c>
      <c r="E48" s="70"/>
      <c r="F48" s="61"/>
    </row>
    <row r="49" spans="1:11" ht="12.75" customHeight="1" x14ac:dyDescent="0.2">
      <c r="A49" s="66" t="s">
        <v>47</v>
      </c>
      <c r="B49" s="62" t="s">
        <v>207</v>
      </c>
      <c r="C49" s="63">
        <f t="shared" si="0"/>
        <v>25.5</v>
      </c>
      <c r="D49" s="64">
        <v>25.5</v>
      </c>
      <c r="E49" s="70"/>
      <c r="F49" s="61"/>
      <c r="I49" s="73"/>
    </row>
    <row r="50" spans="1:11" ht="12.75" customHeight="1" x14ac:dyDescent="0.2">
      <c r="A50" s="66" t="s">
        <v>55</v>
      </c>
      <c r="B50" s="62" t="s">
        <v>208</v>
      </c>
      <c r="C50" s="63">
        <f t="shared" si="0"/>
        <v>47</v>
      </c>
      <c r="D50" s="64">
        <v>47</v>
      </c>
      <c r="E50" s="70"/>
      <c r="F50" s="61"/>
      <c r="G50" s="5"/>
      <c r="H50" s="5"/>
      <c r="I50" s="5"/>
      <c r="J50" s="5"/>
      <c r="K50" s="5"/>
    </row>
    <row r="51" spans="1:11" ht="12.75" customHeight="1" x14ac:dyDescent="0.2">
      <c r="A51" s="66" t="s">
        <v>56</v>
      </c>
      <c r="B51" s="69" t="s">
        <v>209</v>
      </c>
      <c r="C51" s="63">
        <f t="shared" si="0"/>
        <v>25.2</v>
      </c>
      <c r="D51" s="64">
        <v>25.2</v>
      </c>
      <c r="E51" s="70"/>
      <c r="F51" s="61"/>
    </row>
    <row r="52" spans="1:11" ht="12.75" customHeight="1" x14ac:dyDescent="0.2">
      <c r="A52" s="66" t="s">
        <v>57</v>
      </c>
      <c r="B52" s="62" t="s">
        <v>88</v>
      </c>
      <c r="C52" s="63">
        <f t="shared" si="0"/>
        <v>1034</v>
      </c>
      <c r="D52" s="64"/>
      <c r="E52" s="64">
        <v>1033.7</v>
      </c>
      <c r="F52" s="61">
        <v>0.3</v>
      </c>
    </row>
    <row r="53" spans="1:11" ht="12.75" customHeight="1" x14ac:dyDescent="0.2">
      <c r="A53" s="66" t="s">
        <v>58</v>
      </c>
      <c r="B53" s="62" t="s">
        <v>50</v>
      </c>
      <c r="C53" s="63">
        <f t="shared" si="0"/>
        <v>4</v>
      </c>
      <c r="D53" s="64">
        <v>1.5</v>
      </c>
      <c r="E53" s="64"/>
      <c r="F53" s="61">
        <v>2.5</v>
      </c>
    </row>
    <row r="54" spans="1:11" ht="12.75" customHeight="1" x14ac:dyDescent="0.2">
      <c r="A54" s="66" t="s">
        <v>59</v>
      </c>
      <c r="B54" s="62" t="s">
        <v>71</v>
      </c>
      <c r="C54" s="63">
        <f t="shared" si="0"/>
        <v>12</v>
      </c>
      <c r="D54" s="64">
        <v>12</v>
      </c>
      <c r="E54" s="64"/>
      <c r="F54" s="61"/>
    </row>
    <row r="55" spans="1:11" ht="12.75" customHeight="1" x14ac:dyDescent="0.2">
      <c r="A55" s="66" t="s">
        <v>60</v>
      </c>
      <c r="B55" s="62" t="s">
        <v>79</v>
      </c>
      <c r="C55" s="63">
        <f t="shared" si="0"/>
        <v>243.3</v>
      </c>
      <c r="D55" s="64">
        <v>233.8</v>
      </c>
      <c r="E55" s="64"/>
      <c r="F55" s="61">
        <v>9.5</v>
      </c>
      <c r="I55" s="73"/>
    </row>
    <row r="56" spans="1:11" ht="12.75" customHeight="1" x14ac:dyDescent="0.2">
      <c r="A56" s="66" t="s">
        <v>61</v>
      </c>
      <c r="B56" s="62" t="s">
        <v>66</v>
      </c>
      <c r="C56" s="63">
        <f t="shared" si="0"/>
        <v>1</v>
      </c>
      <c r="D56" s="64">
        <v>1</v>
      </c>
      <c r="E56" s="64"/>
      <c r="F56" s="61"/>
    </row>
    <row r="57" spans="1:11" ht="12.75" customHeight="1" x14ac:dyDescent="0.2">
      <c r="A57" s="66" t="s">
        <v>64</v>
      </c>
      <c r="B57" s="62" t="s">
        <v>81</v>
      </c>
      <c r="C57" s="63">
        <f t="shared" si="0"/>
        <v>0.8</v>
      </c>
      <c r="D57" s="64">
        <v>0.4</v>
      </c>
      <c r="E57" s="64"/>
      <c r="F57" s="61">
        <v>0.4</v>
      </c>
    </row>
    <row r="58" spans="1:11" ht="12.75" customHeight="1" x14ac:dyDescent="0.2">
      <c r="A58" s="66" t="s">
        <v>65</v>
      </c>
      <c r="B58" s="62" t="s">
        <v>82</v>
      </c>
      <c r="C58" s="63">
        <f t="shared" si="0"/>
        <v>5</v>
      </c>
      <c r="D58" s="64">
        <v>5</v>
      </c>
      <c r="E58" s="64"/>
      <c r="F58" s="61"/>
      <c r="G58" s="5"/>
      <c r="I58" s="5"/>
      <c r="J58" s="5"/>
      <c r="K58" s="5"/>
    </row>
    <row r="59" spans="1:11" ht="12.75" customHeight="1" x14ac:dyDescent="0.2">
      <c r="A59" s="66" t="s">
        <v>68</v>
      </c>
      <c r="B59" s="62" t="s">
        <v>83</v>
      </c>
      <c r="C59" s="63">
        <f t="shared" si="0"/>
        <v>15.2</v>
      </c>
      <c r="D59" s="64">
        <v>13.6</v>
      </c>
      <c r="E59" s="64"/>
      <c r="F59" s="61">
        <v>1.6</v>
      </c>
    </row>
    <row r="60" spans="1:11" ht="12.75" customHeight="1" x14ac:dyDescent="0.2">
      <c r="A60" s="66" t="s">
        <v>69</v>
      </c>
      <c r="B60" s="62" t="s">
        <v>84</v>
      </c>
      <c r="C60" s="63">
        <f t="shared" si="0"/>
        <v>1.7000000000000002</v>
      </c>
      <c r="D60" s="64">
        <v>0.6</v>
      </c>
      <c r="E60" s="64"/>
      <c r="F60" s="61">
        <v>1.1000000000000001</v>
      </c>
    </row>
    <row r="61" spans="1:11" ht="12.75" customHeight="1" x14ac:dyDescent="0.2">
      <c r="A61" s="66" t="s">
        <v>70</v>
      </c>
      <c r="B61" s="62" t="s">
        <v>80</v>
      </c>
      <c r="C61" s="63">
        <f t="shared" si="0"/>
        <v>47.6</v>
      </c>
      <c r="D61" s="64">
        <v>15</v>
      </c>
      <c r="E61" s="64">
        <v>9.1</v>
      </c>
      <c r="F61" s="65">
        <v>23.5</v>
      </c>
    </row>
    <row r="62" spans="1:11" ht="12.75" customHeight="1" x14ac:dyDescent="0.2">
      <c r="A62" s="66" t="s">
        <v>67</v>
      </c>
      <c r="B62" s="62" t="s">
        <v>90</v>
      </c>
      <c r="C62" s="63">
        <f t="shared" si="0"/>
        <v>0.5</v>
      </c>
      <c r="D62" s="64">
        <v>0.5</v>
      </c>
      <c r="E62" s="64"/>
      <c r="F62" s="61"/>
    </row>
    <row r="63" spans="1:11" ht="12.75" customHeight="1" x14ac:dyDescent="0.2">
      <c r="A63" s="66" t="s">
        <v>89</v>
      </c>
      <c r="B63" s="62" t="s">
        <v>46</v>
      </c>
      <c r="C63" s="63">
        <f t="shared" si="0"/>
        <v>92.3</v>
      </c>
      <c r="D63" s="64"/>
      <c r="E63" s="64"/>
      <c r="F63" s="61">
        <v>92.3</v>
      </c>
      <c r="I63" s="73"/>
    </row>
    <row r="64" spans="1:11" x14ac:dyDescent="0.2">
      <c r="A64" s="66"/>
      <c r="B64" s="74" t="s">
        <v>210</v>
      </c>
      <c r="C64" s="64">
        <f t="shared" ref="C64:F64" si="1">SUM(C12:C63)</f>
        <v>3280.6000000000004</v>
      </c>
      <c r="D64" s="64">
        <f t="shared" si="1"/>
        <v>1064.3000000000002</v>
      </c>
      <c r="E64" s="64">
        <f t="shared" si="1"/>
        <v>2040.8999999999999</v>
      </c>
      <c r="F64" s="64">
        <f t="shared" si="1"/>
        <v>175.39999999999998</v>
      </c>
      <c r="G64" s="75"/>
    </row>
    <row r="65" spans="1:5" x14ac:dyDescent="0.2">
      <c r="A65" s="4"/>
      <c r="B65" s="76"/>
      <c r="C65" s="77"/>
      <c r="D65" s="77"/>
      <c r="E65" s="77"/>
    </row>
    <row r="66" spans="1:5" x14ac:dyDescent="0.2">
      <c r="A66" s="4"/>
      <c r="B66" s="76"/>
      <c r="C66" s="78"/>
      <c r="D66" s="78"/>
      <c r="E66" s="77"/>
    </row>
  </sheetData>
  <mergeCells count="3">
    <mergeCell ref="A7:F8"/>
    <mergeCell ref="A9:C9"/>
    <mergeCell ref="D4:F4"/>
  </mergeCells>
  <pageMargins left="0.7" right="0.7" top="0.75" bottom="0.75" header="0.3" footer="0.3"/>
  <pageSetup paperSize="9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1"/>
  <sheetViews>
    <sheetView zoomScaleNormal="100" workbookViewId="0"/>
  </sheetViews>
  <sheetFormatPr defaultRowHeight="12.75" x14ac:dyDescent="0.2"/>
  <cols>
    <col min="1" max="1" width="11.140625" customWidth="1"/>
    <col min="2" max="2" width="36" customWidth="1"/>
    <col min="3" max="3" width="4.42578125" customWidth="1"/>
    <col min="4" max="4" width="8.85546875" customWidth="1"/>
    <col min="5" max="5" width="9.140625" customWidth="1"/>
    <col min="6" max="6" width="9.7109375" customWidth="1"/>
    <col min="7" max="7" width="9.140625" customWidth="1"/>
    <col min="8" max="8" width="8" customWidth="1"/>
    <col min="9" max="9" width="10.85546875" customWidth="1"/>
    <col min="10" max="10" width="10.140625" bestFit="1" customWidth="1"/>
    <col min="11" max="11" width="10.5703125" customWidth="1"/>
    <col min="12" max="13" width="10.140625" bestFit="1" customWidth="1"/>
  </cols>
  <sheetData>
    <row r="1" spans="1:9" x14ac:dyDescent="0.2">
      <c r="A1" s="6"/>
      <c r="B1" s="156"/>
      <c r="C1" s="6"/>
      <c r="D1" s="6"/>
      <c r="E1" s="7" t="s">
        <v>0</v>
      </c>
      <c r="F1" s="7"/>
      <c r="G1" s="6"/>
    </row>
    <row r="2" spans="1:9" x14ac:dyDescent="0.2">
      <c r="A2" s="6"/>
      <c r="B2" s="6"/>
      <c r="C2" s="6"/>
      <c r="D2" s="6"/>
      <c r="E2" s="8" t="s">
        <v>184</v>
      </c>
      <c r="F2" s="8"/>
      <c r="G2" s="6"/>
    </row>
    <row r="3" spans="1:9" x14ac:dyDescent="0.2">
      <c r="A3" s="6"/>
      <c r="B3" s="6"/>
      <c r="C3" s="6"/>
      <c r="D3" s="6"/>
      <c r="E3" s="8" t="s">
        <v>293</v>
      </c>
      <c r="F3" s="8"/>
      <c r="G3" s="9"/>
    </row>
    <row r="4" spans="1:9" ht="39.75" customHeight="1" x14ac:dyDescent="0.2">
      <c r="A4" s="6"/>
      <c r="B4" s="6"/>
      <c r="C4" s="6"/>
      <c r="D4" s="6"/>
      <c r="E4" s="573" t="s">
        <v>958</v>
      </c>
      <c r="F4" s="573"/>
      <c r="G4" s="573"/>
    </row>
    <row r="5" spans="1:9" x14ac:dyDescent="0.2">
      <c r="A5" s="6"/>
      <c r="B5" s="6"/>
      <c r="C5" s="6"/>
      <c r="D5" s="6"/>
      <c r="E5" s="6"/>
      <c r="F5" s="580" t="s">
        <v>294</v>
      </c>
      <c r="G5" s="580"/>
    </row>
    <row r="6" spans="1:9" ht="15.75" customHeight="1" x14ac:dyDescent="0.25">
      <c r="A6" s="581" t="s">
        <v>295</v>
      </c>
      <c r="B6" s="581"/>
      <c r="C6" s="581"/>
      <c r="D6" s="581"/>
      <c r="E6" s="581"/>
      <c r="F6" s="581"/>
      <c r="G6" s="581"/>
    </row>
    <row r="7" spans="1:9" x14ac:dyDescent="0.2">
      <c r="A7" s="6"/>
      <c r="B7" s="6"/>
      <c r="C7" s="6"/>
      <c r="D7" s="7"/>
      <c r="E7" s="7"/>
      <c r="F7" s="582" t="s">
        <v>101</v>
      </c>
      <c r="G7" s="582"/>
      <c r="H7" s="157"/>
      <c r="I7" s="157"/>
    </row>
    <row r="8" spans="1:9" ht="11.25" customHeight="1" x14ac:dyDescent="0.2">
      <c r="A8" s="574" t="s">
        <v>76</v>
      </c>
      <c r="B8" s="583" t="s">
        <v>226</v>
      </c>
      <c r="C8" s="586" t="s">
        <v>227</v>
      </c>
      <c r="D8" s="589" t="s">
        <v>48</v>
      </c>
      <c r="E8" s="592" t="s">
        <v>228</v>
      </c>
      <c r="F8" s="593"/>
      <c r="G8" s="594"/>
      <c r="H8" s="158"/>
      <c r="I8" s="158"/>
    </row>
    <row r="9" spans="1:9" ht="12.75" customHeight="1" x14ac:dyDescent="0.2">
      <c r="A9" s="575"/>
      <c r="B9" s="584"/>
      <c r="C9" s="587"/>
      <c r="D9" s="590"/>
      <c r="E9" s="592" t="s">
        <v>229</v>
      </c>
      <c r="F9" s="593"/>
      <c r="G9" s="574" t="s">
        <v>230</v>
      </c>
      <c r="H9" s="159"/>
      <c r="I9" s="159"/>
    </row>
    <row r="10" spans="1:9" ht="11.25" customHeight="1" x14ac:dyDescent="0.2">
      <c r="A10" s="575"/>
      <c r="B10" s="584"/>
      <c r="C10" s="587"/>
      <c r="D10" s="590"/>
      <c r="E10" s="577" t="s">
        <v>231</v>
      </c>
      <c r="F10" s="577" t="s">
        <v>232</v>
      </c>
      <c r="G10" s="575"/>
      <c r="H10" s="159"/>
      <c r="I10" s="159"/>
    </row>
    <row r="11" spans="1:9" ht="11.25" customHeight="1" x14ac:dyDescent="0.2">
      <c r="A11" s="575"/>
      <c r="B11" s="584"/>
      <c r="C11" s="587"/>
      <c r="D11" s="590"/>
      <c r="E11" s="578"/>
      <c r="F11" s="578"/>
      <c r="G11" s="575"/>
      <c r="H11" s="159"/>
      <c r="I11" s="159"/>
    </row>
    <row r="12" spans="1:9" ht="28.5" customHeight="1" x14ac:dyDescent="0.2">
      <c r="A12" s="576"/>
      <c r="B12" s="585"/>
      <c r="C12" s="588"/>
      <c r="D12" s="591"/>
      <c r="E12" s="579"/>
      <c r="F12" s="579"/>
      <c r="G12" s="576"/>
      <c r="H12" s="159"/>
      <c r="I12" s="159"/>
    </row>
    <row r="13" spans="1:9" x14ac:dyDescent="0.2">
      <c r="A13" s="160">
        <v>1</v>
      </c>
      <c r="B13" s="161">
        <v>2</v>
      </c>
      <c r="C13" s="162">
        <v>3</v>
      </c>
      <c r="D13" s="163">
        <v>4</v>
      </c>
      <c r="E13" s="163">
        <v>5</v>
      </c>
      <c r="F13" s="163">
        <v>6</v>
      </c>
      <c r="G13" s="163">
        <v>7</v>
      </c>
      <c r="H13" s="164"/>
      <c r="I13" s="164"/>
    </row>
    <row r="14" spans="1:9" x14ac:dyDescent="0.2">
      <c r="A14" s="165" t="s">
        <v>1</v>
      </c>
      <c r="B14" s="165" t="s">
        <v>75</v>
      </c>
      <c r="C14" s="552"/>
      <c r="D14" s="413">
        <f>SUM(E14+G14)</f>
        <v>1702.7739999999999</v>
      </c>
      <c r="E14" s="413">
        <f>SUM(E16)</f>
        <v>1687.7739999999999</v>
      </c>
      <c r="F14" s="414">
        <f t="shared" ref="F14:G14" si="0">SUM(F16)</f>
        <v>1439.0520000000001</v>
      </c>
      <c r="G14" s="385">
        <f t="shared" si="0"/>
        <v>15</v>
      </c>
      <c r="H14" s="168"/>
      <c r="I14" s="168"/>
    </row>
    <row r="15" spans="1:9" x14ac:dyDescent="0.2">
      <c r="A15" s="169"/>
      <c r="B15" s="190" t="s">
        <v>228</v>
      </c>
      <c r="C15" s="190"/>
      <c r="D15" s="415"/>
      <c r="E15" s="415"/>
      <c r="F15" s="416"/>
      <c r="G15" s="448"/>
      <c r="H15" s="172"/>
      <c r="I15" s="172"/>
    </row>
    <row r="16" spans="1:9" x14ac:dyDescent="0.2">
      <c r="A16" s="169" t="s">
        <v>2</v>
      </c>
      <c r="B16" s="211" t="s">
        <v>237</v>
      </c>
      <c r="C16" s="231" t="s">
        <v>238</v>
      </c>
      <c r="D16" s="417">
        <f t="shared" ref="D16:D22" si="1">SUM(E16+G16)</f>
        <v>1702.7739999999999</v>
      </c>
      <c r="E16" s="417">
        <f>SUM(E17+E18+E19+E20+E21+E22)</f>
        <v>1687.7739999999999</v>
      </c>
      <c r="F16" s="418">
        <f>SUM(F17+F18+F19+F20+F21)</f>
        <v>1439.0520000000001</v>
      </c>
      <c r="G16" s="390">
        <f t="shared" ref="G16" si="2">SUM(G17+G18+G19)</f>
        <v>15</v>
      </c>
      <c r="H16" s="172"/>
      <c r="I16" s="172"/>
    </row>
    <row r="17" spans="1:21" x14ac:dyDescent="0.2">
      <c r="A17" s="169" t="s">
        <v>235</v>
      </c>
      <c r="B17" s="234" t="s">
        <v>296</v>
      </c>
      <c r="C17" s="231"/>
      <c r="D17" s="386">
        <f t="shared" si="1"/>
        <v>346</v>
      </c>
      <c r="E17" s="386">
        <v>331</v>
      </c>
      <c r="F17" s="387">
        <v>238.2</v>
      </c>
      <c r="G17" s="387">
        <v>15</v>
      </c>
      <c r="H17" s="172"/>
      <c r="I17" s="172"/>
    </row>
    <row r="18" spans="1:21" ht="24" customHeight="1" x14ac:dyDescent="0.2">
      <c r="A18" s="176" t="s">
        <v>297</v>
      </c>
      <c r="B18" s="230" t="s">
        <v>298</v>
      </c>
      <c r="C18" s="190"/>
      <c r="D18" s="415">
        <f t="shared" si="1"/>
        <v>1233.8989999999999</v>
      </c>
      <c r="E18" s="415">
        <v>1233.8989999999999</v>
      </c>
      <c r="F18" s="416">
        <v>1170.058</v>
      </c>
      <c r="G18" s="448"/>
      <c r="H18" s="172"/>
      <c r="I18" s="172"/>
    </row>
    <row r="19" spans="1:21" x14ac:dyDescent="0.2">
      <c r="A19" s="169" t="s">
        <v>299</v>
      </c>
      <c r="B19" s="234" t="s">
        <v>300</v>
      </c>
      <c r="C19" s="190"/>
      <c r="D19" s="386">
        <f t="shared" si="1"/>
        <v>96.5</v>
      </c>
      <c r="E19" s="386">
        <v>96.5</v>
      </c>
      <c r="F19" s="387">
        <v>11.4</v>
      </c>
      <c r="G19" s="448"/>
      <c r="H19" s="172"/>
      <c r="I19" s="172"/>
    </row>
    <row r="20" spans="1:21" ht="56.25" x14ac:dyDescent="0.2">
      <c r="A20" s="176" t="s">
        <v>884</v>
      </c>
      <c r="B20" s="522" t="s">
        <v>818</v>
      </c>
      <c r="C20" s="190"/>
      <c r="D20" s="415">
        <f t="shared" si="1"/>
        <v>0.48499999999999999</v>
      </c>
      <c r="E20" s="415">
        <v>0.48499999999999999</v>
      </c>
      <c r="F20" s="416">
        <v>0.47799999999999998</v>
      </c>
      <c r="G20" s="448"/>
      <c r="H20" s="172"/>
      <c r="I20" s="172"/>
    </row>
    <row r="21" spans="1:21" ht="45" x14ac:dyDescent="0.2">
      <c r="A21" s="178" t="s">
        <v>885</v>
      </c>
      <c r="B21" s="545" t="s">
        <v>822</v>
      </c>
      <c r="C21" s="190"/>
      <c r="D21" s="398">
        <f t="shared" si="1"/>
        <v>19.190000000000001</v>
      </c>
      <c r="E21" s="398">
        <v>19.190000000000001</v>
      </c>
      <c r="F21" s="416">
        <v>18.916</v>
      </c>
      <c r="G21" s="448"/>
      <c r="H21" s="172"/>
      <c r="I21" s="172"/>
    </row>
    <row r="22" spans="1:21" ht="24" x14ac:dyDescent="0.2">
      <c r="A22" s="237" t="s">
        <v>927</v>
      </c>
      <c r="B22" s="551" t="s">
        <v>928</v>
      </c>
      <c r="C22" s="258"/>
      <c r="D22" s="391">
        <f t="shared" si="1"/>
        <v>6.7</v>
      </c>
      <c r="E22" s="391">
        <v>6.7</v>
      </c>
      <c r="F22" s="512"/>
      <c r="G22" s="454"/>
      <c r="H22" s="172"/>
      <c r="I22" s="172"/>
    </row>
    <row r="23" spans="1:21" x14ac:dyDescent="0.2">
      <c r="A23" s="184" t="s">
        <v>3</v>
      </c>
      <c r="B23" s="202" t="s">
        <v>301</v>
      </c>
      <c r="C23" s="171"/>
      <c r="D23" s="514">
        <f>SUM(E23+G23)</f>
        <v>2220.8270000000002</v>
      </c>
      <c r="E23" s="514">
        <f>SUM(E25)</f>
        <v>2220.8270000000002</v>
      </c>
      <c r="F23" s="514">
        <f t="shared" ref="F23" si="3">SUM(F25)</f>
        <v>1837.818</v>
      </c>
      <c r="G23" s="396"/>
      <c r="H23" s="168"/>
      <c r="I23" s="168"/>
    </row>
    <row r="24" spans="1:21" x14ac:dyDescent="0.2">
      <c r="A24" s="169"/>
      <c r="B24" s="170" t="s">
        <v>228</v>
      </c>
      <c r="C24" s="171"/>
      <c r="D24" s="415"/>
      <c r="E24" s="415"/>
      <c r="F24" s="515"/>
      <c r="G24" s="375"/>
      <c r="H24" s="172"/>
      <c r="I24" s="172"/>
    </row>
    <row r="25" spans="1:21" x14ac:dyDescent="0.2">
      <c r="A25" s="169" t="s">
        <v>4</v>
      </c>
      <c r="B25" s="173" t="s">
        <v>237</v>
      </c>
      <c r="C25" s="174" t="s">
        <v>238</v>
      </c>
      <c r="D25" s="417">
        <f t="shared" ref="D25:D31" si="4">SUM(E25+G25)</f>
        <v>2220.8270000000002</v>
      </c>
      <c r="E25" s="417">
        <f>SUM(E26+E27+E28+E29+E30+E31)</f>
        <v>2220.8270000000002</v>
      </c>
      <c r="F25" s="417">
        <f>SUM(F26+F27+F28+F29+F30)</f>
        <v>1837.818</v>
      </c>
      <c r="G25" s="375"/>
      <c r="H25" s="172"/>
      <c r="I25" s="172"/>
    </row>
    <row r="26" spans="1:21" x14ac:dyDescent="0.2">
      <c r="A26" s="169" t="s">
        <v>5</v>
      </c>
      <c r="B26" s="175" t="s">
        <v>296</v>
      </c>
      <c r="C26" s="174"/>
      <c r="D26" s="386">
        <f t="shared" si="4"/>
        <v>671.5</v>
      </c>
      <c r="E26" s="386">
        <v>671.5</v>
      </c>
      <c r="F26" s="387">
        <v>449.4</v>
      </c>
      <c r="G26" s="386"/>
      <c r="H26" s="172"/>
      <c r="I26" s="172"/>
    </row>
    <row r="27" spans="1:21" ht="24" x14ac:dyDescent="0.2">
      <c r="A27" s="176" t="s">
        <v>6</v>
      </c>
      <c r="B27" s="177" t="s">
        <v>298</v>
      </c>
      <c r="C27" s="171"/>
      <c r="D27" s="386">
        <f t="shared" si="4"/>
        <v>1392</v>
      </c>
      <c r="E27" s="386">
        <v>1392</v>
      </c>
      <c r="F27" s="387">
        <v>1316.4</v>
      </c>
      <c r="G27" s="386"/>
      <c r="H27" s="172"/>
      <c r="I27" s="172"/>
    </row>
    <row r="28" spans="1:21" ht="34.5" customHeight="1" x14ac:dyDescent="0.2">
      <c r="A28" s="178" t="s">
        <v>87</v>
      </c>
      <c r="B28" s="177" t="s">
        <v>302</v>
      </c>
      <c r="C28" s="171"/>
      <c r="D28" s="386">
        <f t="shared" si="4"/>
        <v>72.3</v>
      </c>
      <c r="E28" s="386">
        <v>72.3</v>
      </c>
      <c r="F28" s="387">
        <v>71.3</v>
      </c>
      <c r="G28" s="386"/>
      <c r="H28" s="172"/>
      <c r="I28" s="172"/>
      <c r="U28" s="5"/>
    </row>
    <row r="29" spans="1:21" x14ac:dyDescent="0.2">
      <c r="A29" s="169" t="s">
        <v>303</v>
      </c>
      <c r="B29" s="175" t="s">
        <v>300</v>
      </c>
      <c r="C29" s="171"/>
      <c r="D29" s="386">
        <f t="shared" si="4"/>
        <v>76.5</v>
      </c>
      <c r="E29" s="386">
        <v>76.5</v>
      </c>
      <c r="F29" s="387">
        <v>0.1</v>
      </c>
      <c r="G29" s="386"/>
      <c r="H29" s="172"/>
      <c r="I29" s="172"/>
    </row>
    <row r="30" spans="1:21" ht="56.25" x14ac:dyDescent="0.2">
      <c r="A30" s="176" t="s">
        <v>886</v>
      </c>
      <c r="B30" s="333" t="s">
        <v>818</v>
      </c>
      <c r="C30" s="171"/>
      <c r="D30" s="415">
        <f t="shared" si="4"/>
        <v>0.627</v>
      </c>
      <c r="E30" s="416">
        <v>0.627</v>
      </c>
      <c r="F30" s="416">
        <v>0.61799999999999999</v>
      </c>
      <c r="G30" s="386"/>
      <c r="H30" s="172"/>
      <c r="I30" s="172"/>
    </row>
    <row r="31" spans="1:21" ht="24" x14ac:dyDescent="0.2">
      <c r="A31" s="176" t="s">
        <v>929</v>
      </c>
      <c r="B31" s="214" t="s">
        <v>928</v>
      </c>
      <c r="C31" s="171"/>
      <c r="D31" s="386">
        <f t="shared" si="4"/>
        <v>7.9</v>
      </c>
      <c r="E31" s="387">
        <v>7.9</v>
      </c>
      <c r="F31" s="416"/>
      <c r="G31" s="387"/>
      <c r="H31" s="172"/>
      <c r="I31" s="172"/>
    </row>
    <row r="32" spans="1:21" s="180" customFormat="1" x14ac:dyDescent="0.2">
      <c r="A32" s="165" t="s">
        <v>7</v>
      </c>
      <c r="B32" s="165" t="s">
        <v>98</v>
      </c>
      <c r="C32" s="166"/>
      <c r="D32" s="525">
        <f>SUM(E32+G32)</f>
        <v>1515.7440000000001</v>
      </c>
      <c r="E32" s="413">
        <f>SUM(E34)</f>
        <v>1476.2440000000001</v>
      </c>
      <c r="F32" s="414">
        <f t="shared" ref="F32:G32" si="5">SUM(F34)</f>
        <v>1180.4860000000001</v>
      </c>
      <c r="G32" s="385">
        <f t="shared" si="5"/>
        <v>39.5</v>
      </c>
      <c r="H32" s="168"/>
      <c r="I32" s="168"/>
    </row>
    <row r="33" spans="1:9" x14ac:dyDescent="0.2">
      <c r="A33" s="169"/>
      <c r="B33" s="190" t="s">
        <v>228</v>
      </c>
      <c r="C33" s="170"/>
      <c r="D33" s="553"/>
      <c r="E33" s="415"/>
      <c r="F33" s="416"/>
      <c r="G33" s="387"/>
      <c r="H33" s="172"/>
      <c r="I33" s="172"/>
    </row>
    <row r="34" spans="1:9" x14ac:dyDescent="0.2">
      <c r="A34" s="169" t="s">
        <v>8</v>
      </c>
      <c r="B34" s="211" t="s">
        <v>237</v>
      </c>
      <c r="C34" s="181" t="s">
        <v>238</v>
      </c>
      <c r="D34" s="529">
        <f t="shared" ref="D34:D40" si="6">SUM(E34+G34)</f>
        <v>1515.7440000000001</v>
      </c>
      <c r="E34" s="417">
        <f>SUM(E35+E36+E37+E38+E39+E40)</f>
        <v>1476.2440000000001</v>
      </c>
      <c r="F34" s="418">
        <f>SUM(F35+F36+F37+F38+F39)</f>
        <v>1180.4860000000001</v>
      </c>
      <c r="G34" s="390">
        <f t="shared" ref="G34" si="7">SUM(G35+G36+G37)</f>
        <v>39.5</v>
      </c>
      <c r="H34" s="172"/>
      <c r="I34" s="172"/>
    </row>
    <row r="35" spans="1:9" x14ac:dyDescent="0.2">
      <c r="A35" s="169" t="s">
        <v>304</v>
      </c>
      <c r="B35" s="234" t="s">
        <v>296</v>
      </c>
      <c r="C35" s="181"/>
      <c r="D35" s="510">
        <f t="shared" si="6"/>
        <v>634.90700000000004</v>
      </c>
      <c r="E35" s="415">
        <v>595.40700000000004</v>
      </c>
      <c r="F35" s="416">
        <v>403.33</v>
      </c>
      <c r="G35" s="387">
        <v>39.5</v>
      </c>
      <c r="H35" s="172"/>
      <c r="I35" s="172"/>
    </row>
    <row r="36" spans="1:9" ht="24" x14ac:dyDescent="0.2">
      <c r="A36" s="176" t="s">
        <v>305</v>
      </c>
      <c r="B36" s="230" t="s">
        <v>298</v>
      </c>
      <c r="C36" s="170"/>
      <c r="D36" s="510">
        <f t="shared" si="6"/>
        <v>797.24800000000005</v>
      </c>
      <c r="E36" s="415">
        <v>797.24800000000005</v>
      </c>
      <c r="F36" s="416">
        <v>760.77300000000002</v>
      </c>
      <c r="G36" s="404"/>
      <c r="H36" s="172"/>
      <c r="I36" s="172"/>
    </row>
    <row r="37" spans="1:9" x14ac:dyDescent="0.2">
      <c r="A37" s="169" t="s">
        <v>306</v>
      </c>
      <c r="B37" s="234" t="s">
        <v>300</v>
      </c>
      <c r="C37" s="170"/>
      <c r="D37" s="388">
        <f t="shared" si="6"/>
        <v>72.8</v>
      </c>
      <c r="E37" s="386">
        <v>72.8</v>
      </c>
      <c r="F37" s="387">
        <v>9.1</v>
      </c>
      <c r="G37" s="404"/>
      <c r="H37" s="172"/>
      <c r="I37" s="172"/>
    </row>
    <row r="38" spans="1:9" ht="56.25" x14ac:dyDescent="0.2">
      <c r="A38" s="176" t="s">
        <v>887</v>
      </c>
      <c r="B38" s="522" t="s">
        <v>818</v>
      </c>
      <c r="C38" s="170"/>
      <c r="D38" s="510">
        <f t="shared" si="6"/>
        <v>0.59099999999999997</v>
      </c>
      <c r="E38" s="415">
        <v>0.59099999999999997</v>
      </c>
      <c r="F38" s="416">
        <v>0.58299999999999996</v>
      </c>
      <c r="G38" s="404"/>
      <c r="H38" s="172"/>
      <c r="I38" s="172"/>
    </row>
    <row r="39" spans="1:9" ht="45" x14ac:dyDescent="0.2">
      <c r="A39" s="176" t="s">
        <v>888</v>
      </c>
      <c r="B39" s="522" t="s">
        <v>822</v>
      </c>
      <c r="C39" s="170"/>
      <c r="D39" s="510">
        <f t="shared" si="6"/>
        <v>6.798</v>
      </c>
      <c r="E39" s="415">
        <v>6.798</v>
      </c>
      <c r="F39" s="398">
        <v>6.7</v>
      </c>
      <c r="G39" s="404"/>
      <c r="H39" s="172"/>
      <c r="I39" s="172"/>
    </row>
    <row r="40" spans="1:9" ht="24" x14ac:dyDescent="0.2">
      <c r="A40" s="176" t="s">
        <v>930</v>
      </c>
      <c r="B40" s="551" t="s">
        <v>928</v>
      </c>
      <c r="C40" s="182"/>
      <c r="D40" s="393">
        <f t="shared" si="6"/>
        <v>3.4</v>
      </c>
      <c r="E40" s="391">
        <v>3.4</v>
      </c>
      <c r="F40" s="509"/>
      <c r="G40" s="509"/>
      <c r="H40" s="172"/>
      <c r="I40" s="172"/>
    </row>
    <row r="41" spans="1:9" s="180" customFormat="1" x14ac:dyDescent="0.2">
      <c r="A41" s="165" t="s">
        <v>9</v>
      </c>
      <c r="B41" s="184" t="s">
        <v>100</v>
      </c>
      <c r="C41" s="202"/>
      <c r="D41" s="523">
        <f>SUM(E41+G41)</f>
        <v>793.71300000000008</v>
      </c>
      <c r="E41" s="514">
        <f>SUM(E43)</f>
        <v>792.41300000000012</v>
      </c>
      <c r="F41" s="514">
        <f t="shared" ref="F41:G41" si="8">SUM(F43)</f>
        <v>654.20899999999995</v>
      </c>
      <c r="G41" s="395">
        <f t="shared" si="8"/>
        <v>1.3</v>
      </c>
      <c r="H41" s="168"/>
      <c r="I41" s="168"/>
    </row>
    <row r="42" spans="1:9" x14ac:dyDescent="0.2">
      <c r="A42" s="169"/>
      <c r="B42" s="190" t="s">
        <v>228</v>
      </c>
      <c r="C42" s="170"/>
      <c r="D42" s="523"/>
      <c r="E42" s="415"/>
      <c r="F42" s="515"/>
      <c r="G42" s="375"/>
      <c r="H42" s="172"/>
      <c r="I42" s="172"/>
    </row>
    <row r="43" spans="1:9" x14ac:dyDescent="0.2">
      <c r="A43" s="169" t="s">
        <v>10</v>
      </c>
      <c r="B43" s="211" t="s">
        <v>237</v>
      </c>
      <c r="C43" s="181" t="s">
        <v>238</v>
      </c>
      <c r="D43" s="524">
        <f t="shared" ref="D43:D48" si="9">SUM(E43+G43)</f>
        <v>793.71300000000008</v>
      </c>
      <c r="E43" s="417">
        <f>SUM(E44+E45+E46+E47+E48)</f>
        <v>792.41300000000012</v>
      </c>
      <c r="F43" s="417">
        <f>SUM(F44+F45+F46+F47)</f>
        <v>654.20899999999995</v>
      </c>
      <c r="G43" s="389">
        <f t="shared" ref="G43" si="10">SUM(G44+G45+G46)</f>
        <v>1.3</v>
      </c>
      <c r="H43" s="172"/>
      <c r="I43" s="172"/>
    </row>
    <row r="44" spans="1:9" x14ac:dyDescent="0.2">
      <c r="A44" s="169" t="s">
        <v>307</v>
      </c>
      <c r="B44" s="234" t="s">
        <v>296</v>
      </c>
      <c r="C44" s="181"/>
      <c r="D44" s="397">
        <f t="shared" si="9"/>
        <v>350.2</v>
      </c>
      <c r="E44" s="386">
        <v>348.9</v>
      </c>
      <c r="F44" s="400">
        <v>256</v>
      </c>
      <c r="G44" s="375">
        <v>1.3</v>
      </c>
      <c r="H44" s="172"/>
      <c r="I44" s="172"/>
    </row>
    <row r="45" spans="1:9" ht="24" x14ac:dyDescent="0.2">
      <c r="A45" s="176" t="s">
        <v>308</v>
      </c>
      <c r="B45" s="230" t="s">
        <v>298</v>
      </c>
      <c r="C45" s="170"/>
      <c r="D45" s="397">
        <f t="shared" si="9"/>
        <v>410.8</v>
      </c>
      <c r="E45" s="386">
        <v>410.8</v>
      </c>
      <c r="F45" s="400">
        <v>394.4</v>
      </c>
      <c r="G45" s="375"/>
      <c r="H45" s="172"/>
      <c r="I45" s="172"/>
    </row>
    <row r="46" spans="1:9" x14ac:dyDescent="0.2">
      <c r="A46" s="169" t="s">
        <v>309</v>
      </c>
      <c r="B46" s="234" t="s">
        <v>300</v>
      </c>
      <c r="C46" s="170"/>
      <c r="D46" s="397">
        <f t="shared" si="9"/>
        <v>31.2</v>
      </c>
      <c r="E46" s="386">
        <v>31.2</v>
      </c>
      <c r="F46" s="401">
        <v>3.5</v>
      </c>
      <c r="G46" s="375"/>
      <c r="H46" s="172"/>
      <c r="I46" s="172"/>
    </row>
    <row r="47" spans="1:9" ht="56.25" x14ac:dyDescent="0.2">
      <c r="A47" s="176" t="s">
        <v>889</v>
      </c>
      <c r="B47" s="333" t="s">
        <v>818</v>
      </c>
      <c r="C47" s="170"/>
      <c r="D47" s="415">
        <f t="shared" si="9"/>
        <v>0.313</v>
      </c>
      <c r="E47" s="415">
        <v>0.313</v>
      </c>
      <c r="F47" s="416">
        <v>0.309</v>
      </c>
      <c r="G47" s="375"/>
      <c r="H47" s="172"/>
      <c r="I47" s="172"/>
    </row>
    <row r="48" spans="1:9" ht="24" x14ac:dyDescent="0.2">
      <c r="A48" s="176" t="s">
        <v>931</v>
      </c>
      <c r="B48" s="551" t="s">
        <v>928</v>
      </c>
      <c r="C48" s="182"/>
      <c r="D48" s="391">
        <f t="shared" si="9"/>
        <v>1.2</v>
      </c>
      <c r="E48" s="391">
        <v>1.2</v>
      </c>
      <c r="F48" s="416"/>
      <c r="G48" s="448"/>
      <c r="H48" s="172"/>
      <c r="I48" s="172"/>
    </row>
    <row r="49" spans="1:9" s="180" customFormat="1" x14ac:dyDescent="0.2">
      <c r="A49" s="165" t="s">
        <v>11</v>
      </c>
      <c r="B49" s="165" t="s">
        <v>94</v>
      </c>
      <c r="C49" s="166"/>
      <c r="D49" s="525">
        <f>SUM(E49+G49)</f>
        <v>1849.498</v>
      </c>
      <c r="E49" s="413">
        <f>SUM(E51)</f>
        <v>1847.598</v>
      </c>
      <c r="F49" s="414">
        <f t="shared" ref="F49:G49" si="11">SUM(F51)</f>
        <v>1581.942</v>
      </c>
      <c r="G49" s="385">
        <f t="shared" si="11"/>
        <v>1.9</v>
      </c>
      <c r="H49" s="168"/>
      <c r="I49" s="168"/>
    </row>
    <row r="50" spans="1:9" x14ac:dyDescent="0.2">
      <c r="A50" s="169"/>
      <c r="B50" s="190" t="s">
        <v>228</v>
      </c>
      <c r="C50" s="170"/>
      <c r="D50" s="553"/>
      <c r="E50" s="415"/>
      <c r="F50" s="416"/>
      <c r="G50" s="387"/>
      <c r="H50" s="172"/>
      <c r="I50" s="172"/>
    </row>
    <row r="51" spans="1:9" x14ac:dyDescent="0.2">
      <c r="A51" s="169" t="s">
        <v>310</v>
      </c>
      <c r="B51" s="211" t="s">
        <v>237</v>
      </c>
      <c r="C51" s="181" t="s">
        <v>238</v>
      </c>
      <c r="D51" s="529">
        <f t="shared" ref="D51:D58" si="12">SUM(E51+G51)</f>
        <v>1849.498</v>
      </c>
      <c r="E51" s="417">
        <f>SUM(E52+E53+E54+E55+E56+E57+E58)</f>
        <v>1847.598</v>
      </c>
      <c r="F51" s="418">
        <f>SUM(F52+F53+F54+F55+F56+F57)</f>
        <v>1581.942</v>
      </c>
      <c r="G51" s="390">
        <f t="shared" ref="G51" si="13">SUM(G52+G53+G54+G55)</f>
        <v>1.9</v>
      </c>
      <c r="H51" s="172"/>
      <c r="I51" s="172"/>
    </row>
    <row r="52" spans="1:9" x14ac:dyDescent="0.2">
      <c r="A52" s="169" t="s">
        <v>311</v>
      </c>
      <c r="B52" s="234" t="s">
        <v>296</v>
      </c>
      <c r="C52" s="181"/>
      <c r="D52" s="388">
        <f t="shared" si="12"/>
        <v>462.9</v>
      </c>
      <c r="E52" s="386">
        <v>461</v>
      </c>
      <c r="F52" s="387">
        <v>345.8</v>
      </c>
      <c r="G52" s="387">
        <v>1.9</v>
      </c>
      <c r="H52" s="172"/>
      <c r="I52" s="172"/>
    </row>
    <row r="53" spans="1:9" ht="24" x14ac:dyDescent="0.2">
      <c r="A53" s="176" t="s">
        <v>312</v>
      </c>
      <c r="B53" s="230" t="s">
        <v>298</v>
      </c>
      <c r="C53" s="170"/>
      <c r="D53" s="510">
        <f t="shared" si="12"/>
        <v>1271.127</v>
      </c>
      <c r="E53" s="415">
        <v>1271.127</v>
      </c>
      <c r="F53" s="416">
        <v>1205.877</v>
      </c>
      <c r="G53" s="387"/>
      <c r="H53" s="172"/>
      <c r="I53" s="172"/>
    </row>
    <row r="54" spans="1:9" ht="33.75" customHeight="1" x14ac:dyDescent="0.2">
      <c r="A54" s="176" t="s">
        <v>313</v>
      </c>
      <c r="B54" s="230" t="s">
        <v>302</v>
      </c>
      <c r="C54" s="170"/>
      <c r="D54" s="388">
        <f t="shared" si="12"/>
        <v>16.8</v>
      </c>
      <c r="E54" s="386">
        <v>16.8</v>
      </c>
      <c r="F54" s="387">
        <v>10.9</v>
      </c>
      <c r="G54" s="387"/>
      <c r="H54" s="172"/>
      <c r="I54" s="172"/>
    </row>
    <row r="55" spans="1:9" x14ac:dyDescent="0.2">
      <c r="A55" s="169" t="s">
        <v>314</v>
      </c>
      <c r="B55" s="234" t="s">
        <v>300</v>
      </c>
      <c r="C55" s="170"/>
      <c r="D55" s="388">
        <f t="shared" si="12"/>
        <v>83.7</v>
      </c>
      <c r="E55" s="386">
        <v>83.7</v>
      </c>
      <c r="F55" s="387">
        <v>12</v>
      </c>
      <c r="G55" s="387"/>
      <c r="H55" s="172"/>
      <c r="I55" s="172"/>
    </row>
    <row r="56" spans="1:9" ht="56.25" x14ac:dyDescent="0.2">
      <c r="A56" s="176" t="s">
        <v>890</v>
      </c>
      <c r="B56" s="522" t="s">
        <v>818</v>
      </c>
      <c r="C56" s="170"/>
      <c r="D56" s="510">
        <f t="shared" si="12"/>
        <v>0.41799999999999998</v>
      </c>
      <c r="E56" s="415">
        <v>0.41799999999999998</v>
      </c>
      <c r="F56" s="416">
        <v>0.41199999999999998</v>
      </c>
      <c r="G56" s="387"/>
      <c r="H56" s="172"/>
      <c r="I56" s="172"/>
    </row>
    <row r="57" spans="1:9" ht="45" x14ac:dyDescent="0.2">
      <c r="A57" s="176" t="s">
        <v>891</v>
      </c>
      <c r="B57" s="522" t="s">
        <v>822</v>
      </c>
      <c r="C57" s="170"/>
      <c r="D57" s="510">
        <f t="shared" si="12"/>
        <v>7.0529999999999999</v>
      </c>
      <c r="E57" s="415">
        <v>7.0529999999999999</v>
      </c>
      <c r="F57" s="415">
        <v>6.9530000000000003</v>
      </c>
      <c r="G57" s="387"/>
      <c r="H57" s="172"/>
      <c r="I57" s="172"/>
    </row>
    <row r="58" spans="1:9" ht="24" x14ac:dyDescent="0.2">
      <c r="A58" s="176" t="s">
        <v>932</v>
      </c>
      <c r="B58" s="551" t="s">
        <v>928</v>
      </c>
      <c r="C58" s="182"/>
      <c r="D58" s="393">
        <f t="shared" si="12"/>
        <v>7.5</v>
      </c>
      <c r="E58" s="391">
        <v>7.5</v>
      </c>
      <c r="F58" s="512"/>
      <c r="G58" s="392"/>
      <c r="H58" s="172"/>
      <c r="I58" s="172"/>
    </row>
    <row r="59" spans="1:9" s="180" customFormat="1" x14ac:dyDescent="0.2">
      <c r="A59" s="165" t="s">
        <v>12</v>
      </c>
      <c r="B59" s="165" t="s">
        <v>95</v>
      </c>
      <c r="C59" s="166"/>
      <c r="D59" s="414">
        <f>SUM(E59+G59)</f>
        <v>2336.2739999999999</v>
      </c>
      <c r="E59" s="414">
        <f>SUM(E61)</f>
        <v>2336.2739999999999</v>
      </c>
      <c r="F59" s="527">
        <f t="shared" ref="F59" si="14">SUM(F61)</f>
        <v>1935.2330000000002</v>
      </c>
      <c r="G59" s="395"/>
      <c r="H59" s="168"/>
      <c r="I59" s="168"/>
    </row>
    <row r="60" spans="1:9" x14ac:dyDescent="0.2">
      <c r="A60" s="169"/>
      <c r="B60" s="190" t="s">
        <v>228</v>
      </c>
      <c r="C60" s="170"/>
      <c r="D60" s="527"/>
      <c r="E60" s="416"/>
      <c r="F60" s="515"/>
      <c r="G60" s="386"/>
      <c r="H60" s="172"/>
      <c r="I60" s="172"/>
    </row>
    <row r="61" spans="1:9" x14ac:dyDescent="0.2">
      <c r="A61" s="169" t="s">
        <v>315</v>
      </c>
      <c r="B61" s="211" t="s">
        <v>237</v>
      </c>
      <c r="C61" s="181" t="s">
        <v>238</v>
      </c>
      <c r="D61" s="418">
        <f t="shared" ref="D61:D67" si="15">SUM(E61+G61)</f>
        <v>2336.2739999999999</v>
      </c>
      <c r="E61" s="418">
        <f>SUM(E62+E63+E64+E65+E66+E67)</f>
        <v>2336.2739999999999</v>
      </c>
      <c r="F61" s="418">
        <f>SUM(F62+F63+F64+F65+F66)</f>
        <v>1935.2330000000002</v>
      </c>
      <c r="G61" s="386"/>
      <c r="H61" s="172"/>
      <c r="I61" s="172"/>
    </row>
    <row r="62" spans="1:9" x14ac:dyDescent="0.2">
      <c r="A62" s="169" t="s">
        <v>316</v>
      </c>
      <c r="B62" s="234" t="s">
        <v>296</v>
      </c>
      <c r="C62" s="181"/>
      <c r="D62" s="387">
        <f t="shared" si="15"/>
        <v>568</v>
      </c>
      <c r="E62" s="387">
        <v>568</v>
      </c>
      <c r="F62" s="387">
        <v>393.3</v>
      </c>
      <c r="G62" s="386"/>
      <c r="H62" s="172"/>
      <c r="I62" s="172"/>
    </row>
    <row r="63" spans="1:9" ht="24" x14ac:dyDescent="0.2">
      <c r="A63" s="176" t="s">
        <v>317</v>
      </c>
      <c r="B63" s="230" t="s">
        <v>298</v>
      </c>
      <c r="C63" s="170"/>
      <c r="D63" s="416">
        <f t="shared" si="15"/>
        <v>1607.346</v>
      </c>
      <c r="E63" s="416">
        <v>1607.346</v>
      </c>
      <c r="F63" s="416">
        <v>1513.17</v>
      </c>
      <c r="G63" s="386"/>
      <c r="H63" s="172"/>
      <c r="I63" s="172"/>
    </row>
    <row r="64" spans="1:9" x14ac:dyDescent="0.2">
      <c r="A64" s="169" t="s">
        <v>318</v>
      </c>
      <c r="B64" s="234" t="s">
        <v>300</v>
      </c>
      <c r="C64" s="170"/>
      <c r="D64" s="387">
        <f t="shared" si="15"/>
        <v>138.4</v>
      </c>
      <c r="E64" s="387">
        <v>138.4</v>
      </c>
      <c r="F64" s="387">
        <v>17.399999999999999</v>
      </c>
      <c r="G64" s="386"/>
      <c r="H64" s="172"/>
      <c r="I64" s="172"/>
    </row>
    <row r="65" spans="1:9" ht="56.25" x14ac:dyDescent="0.2">
      <c r="A65" s="176" t="s">
        <v>892</v>
      </c>
      <c r="B65" s="522" t="s">
        <v>818</v>
      </c>
      <c r="C65" s="170"/>
      <c r="D65" s="416">
        <f t="shared" si="15"/>
        <v>0.83599999999999997</v>
      </c>
      <c r="E65" s="416">
        <v>0.83599999999999997</v>
      </c>
      <c r="F65" s="416">
        <v>0.82399999999999995</v>
      </c>
      <c r="G65" s="386"/>
      <c r="H65" s="172"/>
      <c r="I65" s="172"/>
    </row>
    <row r="66" spans="1:9" ht="45" x14ac:dyDescent="0.2">
      <c r="A66" s="176" t="s">
        <v>893</v>
      </c>
      <c r="B66" s="522" t="s">
        <v>822</v>
      </c>
      <c r="C66" s="170"/>
      <c r="D66" s="415">
        <f t="shared" si="15"/>
        <v>10.692</v>
      </c>
      <c r="E66" s="416">
        <v>10.692</v>
      </c>
      <c r="F66" s="416">
        <v>10.539</v>
      </c>
      <c r="G66" s="386"/>
      <c r="H66" s="172"/>
      <c r="I66" s="172"/>
    </row>
    <row r="67" spans="1:9" ht="24" x14ac:dyDescent="0.2">
      <c r="A67" s="176" t="s">
        <v>933</v>
      </c>
      <c r="B67" s="551" t="s">
        <v>928</v>
      </c>
      <c r="C67" s="182"/>
      <c r="D67" s="392">
        <f t="shared" si="15"/>
        <v>11</v>
      </c>
      <c r="E67" s="392">
        <v>11</v>
      </c>
      <c r="F67" s="416"/>
      <c r="G67" s="387"/>
      <c r="H67" s="172"/>
      <c r="I67" s="172"/>
    </row>
    <row r="68" spans="1:9" s="180" customFormat="1" x14ac:dyDescent="0.2">
      <c r="A68" s="165" t="s">
        <v>13</v>
      </c>
      <c r="B68" s="165" t="s">
        <v>30</v>
      </c>
      <c r="C68" s="165"/>
      <c r="D68" s="517">
        <f>SUM(E68+G68)</f>
        <v>471.56800000000004</v>
      </c>
      <c r="E68" s="413">
        <f>SUM(E70)</f>
        <v>464.26800000000003</v>
      </c>
      <c r="F68" s="414">
        <f t="shared" ref="F68:G68" si="16">SUM(F70)</f>
        <v>386.68099999999998</v>
      </c>
      <c r="G68" s="385">
        <f t="shared" si="16"/>
        <v>7.3</v>
      </c>
      <c r="H68" s="168"/>
      <c r="I68" s="168"/>
    </row>
    <row r="69" spans="1:9" x14ac:dyDescent="0.2">
      <c r="A69" s="169"/>
      <c r="B69" s="190" t="s">
        <v>228</v>
      </c>
      <c r="C69" s="169"/>
      <c r="D69" s="518"/>
      <c r="E69" s="415"/>
      <c r="F69" s="416"/>
      <c r="G69" s="387"/>
      <c r="H69" s="172"/>
      <c r="I69" s="172"/>
    </row>
    <row r="70" spans="1:9" x14ac:dyDescent="0.2">
      <c r="A70" s="169" t="s">
        <v>106</v>
      </c>
      <c r="B70" s="211" t="s">
        <v>237</v>
      </c>
      <c r="C70" s="231" t="s">
        <v>238</v>
      </c>
      <c r="D70" s="519">
        <f t="shared" ref="D70:D75" si="17">SUM(E70+G70)</f>
        <v>471.56800000000004</v>
      </c>
      <c r="E70" s="417">
        <f>SUM(E71+E72+E73+E74+E75)</f>
        <v>464.26800000000003</v>
      </c>
      <c r="F70" s="418">
        <f>SUM(F71+F72+F73+F74)</f>
        <v>386.68099999999998</v>
      </c>
      <c r="G70" s="390">
        <f t="shared" ref="G70" si="18">SUM(G71+G72+G73)</f>
        <v>7.3</v>
      </c>
      <c r="H70" s="172"/>
      <c r="I70" s="172"/>
    </row>
    <row r="71" spans="1:9" x14ac:dyDescent="0.2">
      <c r="A71" s="169" t="s">
        <v>319</v>
      </c>
      <c r="B71" s="234" t="s">
        <v>296</v>
      </c>
      <c r="C71" s="231"/>
      <c r="D71" s="520">
        <f t="shared" si="17"/>
        <v>223.40600000000001</v>
      </c>
      <c r="E71" s="415">
        <v>216.10599999999999</v>
      </c>
      <c r="F71" s="387">
        <v>161.19999999999999</v>
      </c>
      <c r="G71" s="387">
        <v>7.3</v>
      </c>
      <c r="H71" s="172"/>
      <c r="I71" s="172"/>
    </row>
    <row r="72" spans="1:9" ht="24" x14ac:dyDescent="0.2">
      <c r="A72" s="176" t="s">
        <v>320</v>
      </c>
      <c r="B72" s="230" t="s">
        <v>298</v>
      </c>
      <c r="C72" s="169"/>
      <c r="D72" s="520">
        <f t="shared" si="17"/>
        <v>232.97800000000001</v>
      </c>
      <c r="E72" s="415">
        <v>232.97800000000001</v>
      </c>
      <c r="F72" s="387">
        <v>223.9</v>
      </c>
      <c r="G72" s="387"/>
      <c r="H72" s="172"/>
      <c r="I72" s="172"/>
    </row>
    <row r="73" spans="1:9" x14ac:dyDescent="0.2">
      <c r="A73" s="169" t="s">
        <v>321</v>
      </c>
      <c r="B73" s="234" t="s">
        <v>300</v>
      </c>
      <c r="C73" s="169"/>
      <c r="D73" s="422">
        <f t="shared" si="17"/>
        <v>14.5</v>
      </c>
      <c r="E73" s="386">
        <v>14.5</v>
      </c>
      <c r="F73" s="387">
        <v>1.4</v>
      </c>
      <c r="G73" s="387"/>
      <c r="H73" s="172"/>
      <c r="I73" s="172"/>
    </row>
    <row r="74" spans="1:9" ht="56.25" x14ac:dyDescent="0.2">
      <c r="A74" s="176" t="s">
        <v>894</v>
      </c>
      <c r="B74" s="522" t="s">
        <v>818</v>
      </c>
      <c r="C74" s="169"/>
      <c r="D74" s="520">
        <f t="shared" si="17"/>
        <v>0.184</v>
      </c>
      <c r="E74" s="415">
        <v>0.184</v>
      </c>
      <c r="F74" s="415">
        <v>0.18099999999999999</v>
      </c>
      <c r="G74" s="387"/>
      <c r="H74" s="172"/>
      <c r="I74" s="172"/>
    </row>
    <row r="75" spans="1:9" ht="24" x14ac:dyDescent="0.2">
      <c r="A75" s="176" t="s">
        <v>934</v>
      </c>
      <c r="B75" s="551" t="s">
        <v>928</v>
      </c>
      <c r="C75" s="239"/>
      <c r="D75" s="436">
        <f t="shared" si="17"/>
        <v>0.5</v>
      </c>
      <c r="E75" s="391">
        <v>0.5</v>
      </c>
      <c r="F75" s="512"/>
      <c r="G75" s="392"/>
      <c r="H75" s="172"/>
      <c r="I75" s="172"/>
    </row>
    <row r="76" spans="1:9" s="180" customFormat="1" x14ac:dyDescent="0.2">
      <c r="A76" s="165" t="s">
        <v>14</v>
      </c>
      <c r="B76" s="165" t="s">
        <v>62</v>
      </c>
      <c r="C76" s="166"/>
      <c r="D76" s="414">
        <f>SUM(E76+G76)</f>
        <v>577.63499999999988</v>
      </c>
      <c r="E76" s="527">
        <f>SUM(E78)</f>
        <v>577.63499999999988</v>
      </c>
      <c r="F76" s="514">
        <f t="shared" ref="F76" si="19">SUM(F78)</f>
        <v>482.24499999999995</v>
      </c>
      <c r="G76" s="395"/>
      <c r="H76" s="168"/>
      <c r="I76" s="168"/>
    </row>
    <row r="77" spans="1:9" s="180" customFormat="1" x14ac:dyDescent="0.2">
      <c r="A77" s="184"/>
      <c r="B77" s="190" t="s">
        <v>228</v>
      </c>
      <c r="C77" s="170"/>
      <c r="D77" s="527"/>
      <c r="E77" s="527"/>
      <c r="F77" s="523"/>
      <c r="G77" s="395"/>
      <c r="H77" s="168"/>
      <c r="I77" s="168"/>
    </row>
    <row r="78" spans="1:9" x14ac:dyDescent="0.2">
      <c r="A78" s="169" t="s">
        <v>322</v>
      </c>
      <c r="B78" s="211" t="s">
        <v>237</v>
      </c>
      <c r="C78" s="181" t="s">
        <v>238</v>
      </c>
      <c r="D78" s="418">
        <f t="shared" ref="D78:D84" si="20">SUM(E78+G78)</f>
        <v>577.63499999999988</v>
      </c>
      <c r="E78" s="418">
        <f>SUM(E79+E80+E81+E82+E83+E84)</f>
        <v>577.63499999999988</v>
      </c>
      <c r="F78" s="417">
        <f>SUM(F79+F80+F81+F82+F83)</f>
        <v>482.24499999999995</v>
      </c>
      <c r="G78" s="386"/>
      <c r="H78" s="172"/>
      <c r="I78" s="172"/>
    </row>
    <row r="79" spans="1:9" x14ac:dyDescent="0.2">
      <c r="A79" s="169" t="s">
        <v>323</v>
      </c>
      <c r="B79" s="234" t="s">
        <v>296</v>
      </c>
      <c r="C79" s="181"/>
      <c r="D79" s="387">
        <f t="shared" si="20"/>
        <v>216.8</v>
      </c>
      <c r="E79" s="387">
        <v>216.8</v>
      </c>
      <c r="F79" s="387">
        <v>151.1</v>
      </c>
      <c r="G79" s="386"/>
      <c r="H79" s="172"/>
      <c r="I79" s="172"/>
    </row>
    <row r="80" spans="1:9" ht="24" x14ac:dyDescent="0.2">
      <c r="A80" s="176" t="s">
        <v>324</v>
      </c>
      <c r="B80" s="230" t="s">
        <v>298</v>
      </c>
      <c r="C80" s="170"/>
      <c r="D80" s="416">
        <f t="shared" si="20"/>
        <v>348.94200000000001</v>
      </c>
      <c r="E80" s="416">
        <v>348.94200000000001</v>
      </c>
      <c r="F80" s="416">
        <v>326.51299999999998</v>
      </c>
      <c r="G80" s="386"/>
      <c r="H80" s="172"/>
      <c r="I80" s="172"/>
    </row>
    <row r="81" spans="1:9" x14ac:dyDescent="0.2">
      <c r="A81" s="169" t="s">
        <v>325</v>
      </c>
      <c r="B81" s="234" t="s">
        <v>300</v>
      </c>
      <c r="C81" s="170"/>
      <c r="D81" s="387">
        <f t="shared" si="20"/>
        <v>6.6</v>
      </c>
      <c r="E81" s="387">
        <v>6.6</v>
      </c>
      <c r="F81" s="387">
        <v>0.4</v>
      </c>
      <c r="G81" s="386"/>
      <c r="H81" s="172"/>
      <c r="I81" s="172"/>
    </row>
    <row r="82" spans="1:9" ht="56.25" x14ac:dyDescent="0.2">
      <c r="A82" s="176" t="s">
        <v>895</v>
      </c>
      <c r="B82" s="522" t="s">
        <v>818</v>
      </c>
      <c r="C82" s="170"/>
      <c r="D82" s="416">
        <f t="shared" si="20"/>
        <v>0.20899999999999999</v>
      </c>
      <c r="E82" s="416">
        <v>0.20899999999999999</v>
      </c>
      <c r="F82" s="416">
        <v>0.20599999999999999</v>
      </c>
      <c r="G82" s="386"/>
      <c r="H82" s="172"/>
      <c r="I82" s="172"/>
    </row>
    <row r="83" spans="1:9" ht="45" x14ac:dyDescent="0.2">
      <c r="A83" s="176" t="s">
        <v>896</v>
      </c>
      <c r="B83" s="522" t="s">
        <v>822</v>
      </c>
      <c r="C83" s="170"/>
      <c r="D83" s="416">
        <f t="shared" si="20"/>
        <v>4.0839999999999996</v>
      </c>
      <c r="E83" s="416">
        <v>4.0839999999999996</v>
      </c>
      <c r="F83" s="416">
        <v>4.0259999999999998</v>
      </c>
      <c r="G83" s="386"/>
      <c r="H83" s="172"/>
      <c r="I83" s="172"/>
    </row>
    <row r="84" spans="1:9" ht="24" x14ac:dyDescent="0.2">
      <c r="A84" s="176" t="s">
        <v>935</v>
      </c>
      <c r="B84" s="551" t="s">
        <v>928</v>
      </c>
      <c r="C84" s="182"/>
      <c r="D84" s="392">
        <f t="shared" si="20"/>
        <v>1</v>
      </c>
      <c r="E84" s="387">
        <v>1</v>
      </c>
      <c r="F84" s="416"/>
      <c r="G84" s="386"/>
      <c r="H84" s="172"/>
      <c r="I84" s="172"/>
    </row>
    <row r="85" spans="1:9" s="180" customFormat="1" x14ac:dyDescent="0.2">
      <c r="A85" s="165" t="s">
        <v>15</v>
      </c>
      <c r="B85" s="165" t="s">
        <v>32</v>
      </c>
      <c r="C85" s="166"/>
      <c r="D85" s="525">
        <f>SUM(E85+G85)</f>
        <v>1141.8899999999999</v>
      </c>
      <c r="E85" s="413">
        <f>SUM(E87)</f>
        <v>1141.1899999999998</v>
      </c>
      <c r="F85" s="414">
        <f t="shared" ref="F85:G85" si="21">SUM(F87)</f>
        <v>938.08499999999992</v>
      </c>
      <c r="G85" s="384">
        <f t="shared" si="21"/>
        <v>0.7</v>
      </c>
      <c r="H85" s="168"/>
      <c r="I85" s="168"/>
    </row>
    <row r="86" spans="1:9" x14ac:dyDescent="0.2">
      <c r="A86" s="169"/>
      <c r="B86" s="190" t="s">
        <v>228</v>
      </c>
      <c r="C86" s="170"/>
      <c r="D86" s="553"/>
      <c r="E86" s="415"/>
      <c r="F86" s="510"/>
      <c r="G86" s="386"/>
      <c r="H86" s="172"/>
      <c r="I86" s="172"/>
    </row>
    <row r="87" spans="1:9" x14ac:dyDescent="0.2">
      <c r="A87" s="169" t="s">
        <v>326</v>
      </c>
      <c r="B87" s="211" t="s">
        <v>237</v>
      </c>
      <c r="C87" s="181" t="s">
        <v>238</v>
      </c>
      <c r="D87" s="529">
        <f t="shared" ref="D87:D93" si="22">SUM(E87+G87)</f>
        <v>1141.8899999999999</v>
      </c>
      <c r="E87" s="417">
        <f>SUM(E88+E89+E90+E91+E92+E93)</f>
        <v>1141.1899999999998</v>
      </c>
      <c r="F87" s="418">
        <f>SUM(F88+F89+F90+F91+F92)</f>
        <v>938.08499999999992</v>
      </c>
      <c r="G87" s="389">
        <f t="shared" ref="G87" si="23">SUM(G88+G89+G90)</f>
        <v>0.7</v>
      </c>
      <c r="H87" s="172"/>
      <c r="I87" s="172"/>
    </row>
    <row r="88" spans="1:9" x14ac:dyDescent="0.2">
      <c r="A88" s="169" t="s">
        <v>327</v>
      </c>
      <c r="B88" s="234" t="s">
        <v>296</v>
      </c>
      <c r="C88" s="181"/>
      <c r="D88" s="510">
        <f t="shared" si="22"/>
        <v>456.85699999999997</v>
      </c>
      <c r="E88" s="415">
        <v>456.15699999999998</v>
      </c>
      <c r="F88" s="510">
        <v>333.33</v>
      </c>
      <c r="G88" s="386">
        <v>0.7</v>
      </c>
      <c r="H88" s="172"/>
      <c r="I88" s="172"/>
    </row>
    <row r="89" spans="1:9" ht="24" x14ac:dyDescent="0.2">
      <c r="A89" s="176" t="s">
        <v>328</v>
      </c>
      <c r="B89" s="230" t="s">
        <v>298</v>
      </c>
      <c r="C89" s="170"/>
      <c r="D89" s="419">
        <f t="shared" si="22"/>
        <v>627.53</v>
      </c>
      <c r="E89" s="398">
        <v>627.53</v>
      </c>
      <c r="F89" s="510">
        <v>597.13300000000004</v>
      </c>
      <c r="G89" s="386"/>
      <c r="H89" s="172"/>
      <c r="I89" s="172"/>
    </row>
    <row r="90" spans="1:9" x14ac:dyDescent="0.2">
      <c r="A90" s="169" t="s">
        <v>329</v>
      </c>
      <c r="B90" s="234" t="s">
        <v>300</v>
      </c>
      <c r="C90" s="170"/>
      <c r="D90" s="388">
        <f t="shared" si="22"/>
        <v>49</v>
      </c>
      <c r="E90" s="386">
        <v>49</v>
      </c>
      <c r="F90" s="387">
        <v>2</v>
      </c>
      <c r="G90" s="387"/>
      <c r="H90" s="172"/>
      <c r="I90" s="172"/>
    </row>
    <row r="91" spans="1:9" ht="56.25" x14ac:dyDescent="0.2">
      <c r="A91" s="176" t="s">
        <v>897</v>
      </c>
      <c r="B91" s="522" t="s">
        <v>818</v>
      </c>
      <c r="C91" s="170"/>
      <c r="D91" s="510">
        <f t="shared" si="22"/>
        <v>0.35299999999999998</v>
      </c>
      <c r="E91" s="415">
        <v>0.35299999999999998</v>
      </c>
      <c r="F91" s="510">
        <v>0.34799999999999998</v>
      </c>
      <c r="G91" s="386"/>
      <c r="H91" s="172"/>
      <c r="I91" s="172"/>
    </row>
    <row r="92" spans="1:9" ht="45" x14ac:dyDescent="0.2">
      <c r="A92" s="176" t="s">
        <v>898</v>
      </c>
      <c r="B92" s="522" t="s">
        <v>822</v>
      </c>
      <c r="C92" s="170"/>
      <c r="D92" s="510">
        <f t="shared" si="22"/>
        <v>5.35</v>
      </c>
      <c r="E92" s="415">
        <v>5.35</v>
      </c>
      <c r="F92" s="415">
        <v>5.274</v>
      </c>
      <c r="G92" s="387"/>
      <c r="H92" s="172"/>
      <c r="I92" s="172"/>
    </row>
    <row r="93" spans="1:9" ht="24" x14ac:dyDescent="0.2">
      <c r="A93" s="176" t="s">
        <v>936</v>
      </c>
      <c r="B93" s="551" t="s">
        <v>928</v>
      </c>
      <c r="C93" s="182"/>
      <c r="D93" s="393">
        <f t="shared" si="22"/>
        <v>2.8</v>
      </c>
      <c r="E93" s="391">
        <v>2.8</v>
      </c>
      <c r="F93" s="513"/>
      <c r="G93" s="391"/>
      <c r="H93" s="172"/>
      <c r="I93" s="172"/>
    </row>
    <row r="94" spans="1:9" s="180" customFormat="1" ht="23.25" customHeight="1" x14ac:dyDescent="0.2">
      <c r="A94" s="185" t="s">
        <v>16</v>
      </c>
      <c r="B94" s="203" t="s">
        <v>49</v>
      </c>
      <c r="C94" s="276"/>
      <c r="D94" s="523">
        <f>SUM(E94+G94)</f>
        <v>270.58100000000002</v>
      </c>
      <c r="E94" s="514">
        <f>SUM(E96)</f>
        <v>270.58100000000002</v>
      </c>
      <c r="F94" s="514">
        <f t="shared" ref="F94" si="24">SUM(F96)</f>
        <v>203.45000000000002</v>
      </c>
      <c r="G94" s="395"/>
      <c r="H94" s="168"/>
      <c r="I94" s="168"/>
    </row>
    <row r="95" spans="1:9" x14ac:dyDescent="0.2">
      <c r="A95" s="169"/>
      <c r="B95" s="170" t="s">
        <v>228</v>
      </c>
      <c r="C95" s="170"/>
      <c r="D95" s="523"/>
      <c r="E95" s="415"/>
      <c r="F95" s="515"/>
      <c r="G95" s="386"/>
      <c r="H95" s="172"/>
      <c r="I95" s="172"/>
    </row>
    <row r="96" spans="1:9" x14ac:dyDescent="0.2">
      <c r="A96" s="169" t="s">
        <v>330</v>
      </c>
      <c r="B96" s="173" t="s">
        <v>237</v>
      </c>
      <c r="C96" s="181" t="s">
        <v>238</v>
      </c>
      <c r="D96" s="515">
        <f t="shared" ref="D96:D99" si="25">SUM(E96+G96)</f>
        <v>270.58100000000002</v>
      </c>
      <c r="E96" s="415">
        <f>SUM(E97+E98+E99)</f>
        <v>270.58100000000002</v>
      </c>
      <c r="F96" s="415">
        <f t="shared" ref="F96" si="26">SUM(F97+F98+F99)</f>
        <v>203.45000000000002</v>
      </c>
      <c r="G96" s="386"/>
      <c r="H96" s="172"/>
      <c r="I96" s="172"/>
    </row>
    <row r="97" spans="1:9" x14ac:dyDescent="0.2">
      <c r="A97" s="169" t="s">
        <v>331</v>
      </c>
      <c r="B97" s="175" t="s">
        <v>296</v>
      </c>
      <c r="C97" s="181"/>
      <c r="D97" s="515">
        <f t="shared" si="25"/>
        <v>134.46</v>
      </c>
      <c r="E97" s="415">
        <v>134.46</v>
      </c>
      <c r="F97" s="416">
        <v>84.795000000000002</v>
      </c>
      <c r="G97" s="386"/>
      <c r="H97" s="172"/>
      <c r="I97" s="172"/>
    </row>
    <row r="98" spans="1:9" ht="24" x14ac:dyDescent="0.2">
      <c r="A98" s="176" t="s">
        <v>332</v>
      </c>
      <c r="B98" s="177" t="s">
        <v>298</v>
      </c>
      <c r="C98" s="170"/>
      <c r="D98" s="515">
        <f t="shared" si="25"/>
        <v>127.721</v>
      </c>
      <c r="E98" s="415">
        <v>127.721</v>
      </c>
      <c r="F98" s="416">
        <v>117.755</v>
      </c>
      <c r="G98" s="386"/>
      <c r="H98" s="172"/>
      <c r="I98" s="172"/>
    </row>
    <row r="99" spans="1:9" x14ac:dyDescent="0.2">
      <c r="A99" s="169" t="s">
        <v>333</v>
      </c>
      <c r="B99" s="175" t="s">
        <v>300</v>
      </c>
      <c r="C99" s="170"/>
      <c r="D99" s="397">
        <f t="shared" si="25"/>
        <v>8.4</v>
      </c>
      <c r="E99" s="386">
        <v>8.4</v>
      </c>
      <c r="F99" s="387">
        <v>0.9</v>
      </c>
      <c r="G99" s="386"/>
      <c r="H99" s="172"/>
      <c r="I99" s="172"/>
    </row>
    <row r="100" spans="1:9" s="180" customFormat="1" x14ac:dyDescent="0.2">
      <c r="A100" s="165" t="s">
        <v>17</v>
      </c>
      <c r="B100" s="165" t="s">
        <v>36</v>
      </c>
      <c r="C100" s="166"/>
      <c r="D100" s="525">
        <f>SUM(E100+G100)</f>
        <v>838.22199999999987</v>
      </c>
      <c r="E100" s="413">
        <f>SUM(E102)</f>
        <v>832.42199999999991</v>
      </c>
      <c r="F100" s="414">
        <f t="shared" ref="F100:G100" si="27">SUM(F102)</f>
        <v>710.52099999999996</v>
      </c>
      <c r="G100" s="384">
        <f t="shared" si="27"/>
        <v>5.8</v>
      </c>
      <c r="H100" s="168"/>
      <c r="I100" s="168"/>
    </row>
    <row r="101" spans="1:9" x14ac:dyDescent="0.2">
      <c r="A101" s="169"/>
      <c r="B101" s="190" t="s">
        <v>228</v>
      </c>
      <c r="C101" s="170"/>
      <c r="D101" s="553"/>
      <c r="E101" s="415"/>
      <c r="F101" s="510"/>
      <c r="G101" s="386"/>
      <c r="H101" s="172"/>
      <c r="I101" s="172"/>
    </row>
    <row r="102" spans="1:9" x14ac:dyDescent="0.2">
      <c r="A102" s="169" t="s">
        <v>334</v>
      </c>
      <c r="B102" s="211" t="s">
        <v>237</v>
      </c>
      <c r="C102" s="181" t="s">
        <v>238</v>
      </c>
      <c r="D102" s="529">
        <f t="shared" ref="D102:D108" si="28">SUM(E102+G102)</f>
        <v>838.22199999999987</v>
      </c>
      <c r="E102" s="417">
        <f>SUM(E103+E104+E105+E106+E107+E108)</f>
        <v>832.42199999999991</v>
      </c>
      <c r="F102" s="418">
        <f>SUM(F103+F104+F105+F106+F107)</f>
        <v>710.52099999999996</v>
      </c>
      <c r="G102" s="389">
        <f t="shared" ref="G102" si="29">SUM(G103+G104+G105)</f>
        <v>5.8</v>
      </c>
      <c r="H102" s="172"/>
      <c r="I102" s="172"/>
    </row>
    <row r="103" spans="1:9" x14ac:dyDescent="0.2">
      <c r="A103" s="169" t="s">
        <v>335</v>
      </c>
      <c r="B103" s="234" t="s">
        <v>296</v>
      </c>
      <c r="C103" s="181"/>
      <c r="D103" s="388">
        <f t="shared" si="28"/>
        <v>283</v>
      </c>
      <c r="E103" s="386">
        <v>277.2</v>
      </c>
      <c r="F103" s="388">
        <v>214.1</v>
      </c>
      <c r="G103" s="386">
        <v>5.8</v>
      </c>
      <c r="H103" s="172"/>
      <c r="I103" s="172"/>
    </row>
    <row r="104" spans="1:9" ht="24" x14ac:dyDescent="0.2">
      <c r="A104" s="176" t="s">
        <v>336</v>
      </c>
      <c r="B104" s="230" t="s">
        <v>298</v>
      </c>
      <c r="C104" s="170"/>
      <c r="D104" s="510">
        <f t="shared" si="28"/>
        <v>512.16899999999998</v>
      </c>
      <c r="E104" s="415">
        <v>512.16899999999998</v>
      </c>
      <c r="F104" s="416">
        <v>487.10399999999998</v>
      </c>
      <c r="G104" s="387"/>
      <c r="H104" s="172"/>
      <c r="I104" s="172"/>
    </row>
    <row r="105" spans="1:9" x14ac:dyDescent="0.2">
      <c r="A105" s="169" t="s">
        <v>337</v>
      </c>
      <c r="B105" s="234" t="s">
        <v>300</v>
      </c>
      <c r="C105" s="170"/>
      <c r="D105" s="388">
        <f t="shared" si="28"/>
        <v>31</v>
      </c>
      <c r="E105" s="386">
        <v>31</v>
      </c>
      <c r="F105" s="387"/>
      <c r="G105" s="387"/>
      <c r="H105" s="172"/>
      <c r="I105" s="172"/>
    </row>
    <row r="106" spans="1:9" ht="56.25" x14ac:dyDescent="0.2">
      <c r="A106" s="176" t="s">
        <v>899</v>
      </c>
      <c r="B106" s="522" t="s">
        <v>818</v>
      </c>
      <c r="C106" s="170"/>
      <c r="D106" s="510">
        <f t="shared" si="28"/>
        <v>0.314</v>
      </c>
      <c r="E106" s="415">
        <v>0.314</v>
      </c>
      <c r="F106" s="416">
        <v>0.309</v>
      </c>
      <c r="G106" s="387"/>
      <c r="H106" s="172"/>
      <c r="I106" s="172"/>
    </row>
    <row r="107" spans="1:9" ht="45" x14ac:dyDescent="0.2">
      <c r="A107" s="176" t="s">
        <v>900</v>
      </c>
      <c r="B107" s="522" t="s">
        <v>822</v>
      </c>
      <c r="C107" s="170"/>
      <c r="D107" s="510">
        <f t="shared" si="28"/>
        <v>9.1389999999999993</v>
      </c>
      <c r="E107" s="415">
        <v>9.1389999999999993</v>
      </c>
      <c r="F107" s="415">
        <v>9.0079999999999991</v>
      </c>
      <c r="G107" s="387"/>
      <c r="H107" s="172"/>
      <c r="I107" s="172"/>
    </row>
    <row r="108" spans="1:9" ht="24" x14ac:dyDescent="0.2">
      <c r="A108" s="176" t="s">
        <v>937</v>
      </c>
      <c r="B108" s="551" t="s">
        <v>928</v>
      </c>
      <c r="C108" s="182"/>
      <c r="D108" s="393">
        <f t="shared" si="28"/>
        <v>2.6</v>
      </c>
      <c r="E108" s="391">
        <v>2.6</v>
      </c>
      <c r="F108" s="513"/>
      <c r="G108" s="391"/>
      <c r="H108" s="172"/>
      <c r="I108" s="172"/>
    </row>
    <row r="109" spans="1:9" s="180" customFormat="1" x14ac:dyDescent="0.2">
      <c r="A109" s="165" t="s">
        <v>18</v>
      </c>
      <c r="B109" s="165" t="s">
        <v>38</v>
      </c>
      <c r="C109" s="166"/>
      <c r="D109" s="414">
        <f>SUM(E109+G109)</f>
        <v>1009.8489999999998</v>
      </c>
      <c r="E109" s="527">
        <f>SUM(E111)</f>
        <v>1000.5489999999999</v>
      </c>
      <c r="F109" s="514">
        <f t="shared" ref="F109:G109" si="30">SUM(F111)</f>
        <v>814.29699999999991</v>
      </c>
      <c r="G109" s="395">
        <f t="shared" si="30"/>
        <v>9.3000000000000007</v>
      </c>
      <c r="H109" s="168"/>
      <c r="I109" s="168"/>
    </row>
    <row r="110" spans="1:9" x14ac:dyDescent="0.2">
      <c r="A110" s="169"/>
      <c r="B110" s="190" t="s">
        <v>228</v>
      </c>
      <c r="C110" s="170"/>
      <c r="D110" s="527"/>
      <c r="E110" s="416"/>
      <c r="F110" s="515"/>
      <c r="G110" s="386"/>
      <c r="H110" s="172"/>
      <c r="I110" s="172"/>
    </row>
    <row r="111" spans="1:9" x14ac:dyDescent="0.2">
      <c r="A111" s="169" t="s">
        <v>338</v>
      </c>
      <c r="B111" s="211" t="s">
        <v>237</v>
      </c>
      <c r="C111" s="181" t="s">
        <v>238</v>
      </c>
      <c r="D111" s="418">
        <f t="shared" ref="D111:D117" si="31">SUM(E111+G111)</f>
        <v>1009.8489999999998</v>
      </c>
      <c r="E111" s="418">
        <f>SUM(E112+E113+E114+E115+E116+E117)</f>
        <v>1000.5489999999999</v>
      </c>
      <c r="F111" s="417">
        <f>SUM(F112+F113+F114+F115+F116)</f>
        <v>814.29699999999991</v>
      </c>
      <c r="G111" s="389">
        <f t="shared" ref="G111" si="32">SUM(G112+G113+G114)</f>
        <v>9.3000000000000007</v>
      </c>
      <c r="H111" s="172"/>
      <c r="I111" s="172"/>
    </row>
    <row r="112" spans="1:9" x14ac:dyDescent="0.2">
      <c r="A112" s="169" t="s">
        <v>339</v>
      </c>
      <c r="B112" s="234" t="s">
        <v>296</v>
      </c>
      <c r="C112" s="181"/>
      <c r="D112" s="387">
        <f t="shared" si="31"/>
        <v>447.9</v>
      </c>
      <c r="E112" s="387">
        <v>440.9</v>
      </c>
      <c r="F112" s="387">
        <v>318.2</v>
      </c>
      <c r="G112" s="386">
        <v>7</v>
      </c>
      <c r="H112" s="172"/>
      <c r="I112" s="172"/>
    </row>
    <row r="113" spans="1:9" ht="24" x14ac:dyDescent="0.2">
      <c r="A113" s="176" t="s">
        <v>340</v>
      </c>
      <c r="B113" s="230" t="s">
        <v>298</v>
      </c>
      <c r="C113" s="170"/>
      <c r="D113" s="416">
        <f t="shared" si="31"/>
        <v>504.459</v>
      </c>
      <c r="E113" s="416">
        <v>504.459</v>
      </c>
      <c r="F113" s="416">
        <v>482.62599999999998</v>
      </c>
      <c r="G113" s="386"/>
      <c r="H113" s="172"/>
      <c r="I113" s="172"/>
    </row>
    <row r="114" spans="1:9" x14ac:dyDescent="0.2">
      <c r="A114" s="169" t="s">
        <v>341</v>
      </c>
      <c r="B114" s="234" t="s">
        <v>300</v>
      </c>
      <c r="C114" s="170"/>
      <c r="D114" s="387">
        <f t="shared" si="31"/>
        <v>47.699999999999996</v>
      </c>
      <c r="E114" s="387">
        <v>45.4</v>
      </c>
      <c r="F114" s="387">
        <v>5.3</v>
      </c>
      <c r="G114" s="386">
        <v>2.2999999999999998</v>
      </c>
      <c r="H114" s="172"/>
      <c r="I114" s="172"/>
    </row>
    <row r="115" spans="1:9" ht="56.25" x14ac:dyDescent="0.2">
      <c r="A115" s="176" t="s">
        <v>901</v>
      </c>
      <c r="B115" s="522" t="s">
        <v>818</v>
      </c>
      <c r="C115" s="170"/>
      <c r="D115" s="416">
        <f t="shared" si="31"/>
        <v>0.32300000000000001</v>
      </c>
      <c r="E115" s="416">
        <v>0.32300000000000001</v>
      </c>
      <c r="F115" s="416">
        <v>0.318</v>
      </c>
      <c r="G115" s="386"/>
      <c r="H115" s="172"/>
      <c r="I115" s="172"/>
    </row>
    <row r="116" spans="1:9" ht="45" x14ac:dyDescent="0.2">
      <c r="A116" s="176" t="s">
        <v>902</v>
      </c>
      <c r="B116" s="522" t="s">
        <v>822</v>
      </c>
      <c r="C116" s="170"/>
      <c r="D116" s="416">
        <f t="shared" si="31"/>
        <v>7.9669999999999996</v>
      </c>
      <c r="E116" s="416">
        <v>7.9669999999999996</v>
      </c>
      <c r="F116" s="416">
        <v>7.8529999999999998</v>
      </c>
      <c r="G116" s="386"/>
      <c r="H116" s="172"/>
      <c r="I116" s="172"/>
    </row>
    <row r="117" spans="1:9" ht="24" x14ac:dyDescent="0.2">
      <c r="A117" s="176" t="s">
        <v>938</v>
      </c>
      <c r="B117" s="551" t="s">
        <v>928</v>
      </c>
      <c r="C117" s="182"/>
      <c r="D117" s="392">
        <f t="shared" si="31"/>
        <v>1.5</v>
      </c>
      <c r="E117" s="387">
        <v>1.5</v>
      </c>
      <c r="F117" s="416"/>
      <c r="G117" s="386"/>
      <c r="H117" s="172"/>
      <c r="I117" s="172"/>
    </row>
    <row r="118" spans="1:9" s="180" customFormat="1" x14ac:dyDescent="0.2">
      <c r="A118" s="187" t="s">
        <v>19</v>
      </c>
      <c r="B118" s="188" t="s">
        <v>51</v>
      </c>
      <c r="C118" s="189"/>
      <c r="D118" s="413">
        <f>SUM(E118+G118)</f>
        <v>1099.472</v>
      </c>
      <c r="E118" s="414">
        <f>SUM(E120+E126)</f>
        <v>1005.5719999999999</v>
      </c>
      <c r="F118" s="413">
        <f t="shared" ref="F118:G118" si="33">SUM(F120+F126)</f>
        <v>859.10899999999992</v>
      </c>
      <c r="G118" s="384">
        <f t="shared" si="33"/>
        <v>93.9</v>
      </c>
      <c r="H118" s="168"/>
      <c r="I118" s="168"/>
    </row>
    <row r="119" spans="1:9" x14ac:dyDescent="0.2">
      <c r="A119" s="190"/>
      <c r="B119" s="170" t="s">
        <v>228</v>
      </c>
      <c r="C119" s="171"/>
      <c r="D119" s="514"/>
      <c r="E119" s="416"/>
      <c r="F119" s="510"/>
      <c r="G119" s="386"/>
      <c r="H119" s="172"/>
      <c r="I119" s="172"/>
    </row>
    <row r="120" spans="1:9" x14ac:dyDescent="0.2">
      <c r="A120" s="191" t="s">
        <v>342</v>
      </c>
      <c r="B120" s="173" t="s">
        <v>237</v>
      </c>
      <c r="C120" s="174" t="s">
        <v>238</v>
      </c>
      <c r="D120" s="417">
        <f t="shared" ref="D120:D128" si="34">SUM(E120+G120)</f>
        <v>768.54199999999992</v>
      </c>
      <c r="E120" s="418">
        <f>SUM(E121+E122+E123+E124+E125)</f>
        <v>674.64199999999994</v>
      </c>
      <c r="F120" s="418">
        <f>SUM(F121+F122+F123+F124)</f>
        <v>554.83899999999994</v>
      </c>
      <c r="G120" s="389">
        <f t="shared" ref="G120" si="35">SUM(G121+G122+G123)</f>
        <v>93.9</v>
      </c>
      <c r="H120" s="172"/>
      <c r="I120" s="172"/>
    </row>
    <row r="121" spans="1:9" x14ac:dyDescent="0.2">
      <c r="A121" s="191" t="s">
        <v>343</v>
      </c>
      <c r="B121" s="175" t="s">
        <v>296</v>
      </c>
      <c r="C121" s="174"/>
      <c r="D121" s="386">
        <f t="shared" si="34"/>
        <v>400.6</v>
      </c>
      <c r="E121" s="387">
        <v>306.7</v>
      </c>
      <c r="F121" s="388">
        <v>212.5</v>
      </c>
      <c r="G121" s="386">
        <v>93.9</v>
      </c>
      <c r="H121" s="172"/>
      <c r="I121" s="172"/>
    </row>
    <row r="122" spans="1:9" ht="24" x14ac:dyDescent="0.2">
      <c r="A122" s="192" t="s">
        <v>344</v>
      </c>
      <c r="B122" s="177" t="s">
        <v>298</v>
      </c>
      <c r="C122" s="171"/>
      <c r="D122" s="386">
        <f t="shared" si="34"/>
        <v>352.3</v>
      </c>
      <c r="E122" s="387">
        <v>352.3</v>
      </c>
      <c r="F122" s="388">
        <v>339.8</v>
      </c>
      <c r="G122" s="386"/>
      <c r="H122" s="172"/>
      <c r="I122" s="172"/>
    </row>
    <row r="123" spans="1:9" x14ac:dyDescent="0.2">
      <c r="A123" s="191" t="s">
        <v>345</v>
      </c>
      <c r="B123" s="175" t="s">
        <v>300</v>
      </c>
      <c r="C123" s="171"/>
      <c r="D123" s="386">
        <f t="shared" si="34"/>
        <v>14.6</v>
      </c>
      <c r="E123" s="387">
        <v>14.6</v>
      </c>
      <c r="F123" s="388">
        <v>2.2999999999999998</v>
      </c>
      <c r="G123" s="386"/>
      <c r="H123" s="172"/>
      <c r="I123" s="172"/>
    </row>
    <row r="124" spans="1:9" ht="56.25" x14ac:dyDescent="0.2">
      <c r="A124" s="192" t="s">
        <v>903</v>
      </c>
      <c r="B124" s="333" t="s">
        <v>818</v>
      </c>
      <c r="C124" s="171"/>
      <c r="D124" s="415">
        <f t="shared" si="34"/>
        <v>0.24199999999999999</v>
      </c>
      <c r="E124" s="416">
        <v>0.24199999999999999</v>
      </c>
      <c r="F124" s="510">
        <v>0.23899999999999999</v>
      </c>
      <c r="G124" s="386"/>
      <c r="H124" s="172"/>
      <c r="I124" s="172"/>
    </row>
    <row r="125" spans="1:9" ht="24" x14ac:dyDescent="0.2">
      <c r="A125" s="554" t="s">
        <v>939</v>
      </c>
      <c r="B125" s="177" t="s">
        <v>928</v>
      </c>
      <c r="C125" s="171"/>
      <c r="D125" s="386">
        <f t="shared" si="34"/>
        <v>0.8</v>
      </c>
      <c r="E125" s="387">
        <v>0.8</v>
      </c>
      <c r="F125" s="510"/>
      <c r="G125" s="386"/>
      <c r="H125" s="172"/>
      <c r="I125" s="172"/>
    </row>
    <row r="126" spans="1:9" x14ac:dyDescent="0.2">
      <c r="A126" s="191" t="s">
        <v>346</v>
      </c>
      <c r="B126" s="173" t="s">
        <v>244</v>
      </c>
      <c r="C126" s="193" t="s">
        <v>16</v>
      </c>
      <c r="D126" s="398">
        <f t="shared" si="34"/>
        <v>330.93</v>
      </c>
      <c r="E126" s="404">
        <f>SUM(E127+E128)</f>
        <v>330.93</v>
      </c>
      <c r="F126" s="404">
        <f>SUM(F127+F128)</f>
        <v>304.27000000000004</v>
      </c>
      <c r="G126" s="386"/>
      <c r="H126" s="172"/>
      <c r="I126" s="172"/>
    </row>
    <row r="127" spans="1:9" x14ac:dyDescent="0.2">
      <c r="A127" s="191" t="s">
        <v>347</v>
      </c>
      <c r="B127" s="175" t="s">
        <v>296</v>
      </c>
      <c r="C127" s="171"/>
      <c r="D127" s="386">
        <f t="shared" si="34"/>
        <v>326.7</v>
      </c>
      <c r="E127" s="386">
        <v>326.7</v>
      </c>
      <c r="F127" s="388">
        <v>300.10000000000002</v>
      </c>
      <c r="G127" s="386"/>
      <c r="H127" s="172"/>
      <c r="I127" s="172"/>
    </row>
    <row r="128" spans="1:9" ht="56.25" x14ac:dyDescent="0.2">
      <c r="A128" s="192" t="s">
        <v>348</v>
      </c>
      <c r="B128" s="235" t="s">
        <v>848</v>
      </c>
      <c r="C128" s="171"/>
      <c r="D128" s="399">
        <f t="shared" si="34"/>
        <v>4.2300000000000004</v>
      </c>
      <c r="E128" s="399">
        <v>4.2300000000000004</v>
      </c>
      <c r="F128" s="399">
        <v>4.17</v>
      </c>
      <c r="G128" s="391"/>
      <c r="H128" s="172"/>
      <c r="I128" s="172"/>
    </row>
    <row r="129" spans="1:9" s="180" customFormat="1" x14ac:dyDescent="0.2">
      <c r="A129" s="165" t="s">
        <v>20</v>
      </c>
      <c r="B129" s="165" t="s">
        <v>85</v>
      </c>
      <c r="C129" s="166"/>
      <c r="D129" s="414">
        <f>SUM(E129+G129)</f>
        <v>855.53099999999995</v>
      </c>
      <c r="E129" s="527">
        <f>SUM(E131)</f>
        <v>843.93099999999993</v>
      </c>
      <c r="F129" s="514">
        <f t="shared" ref="F129:G129" si="36">SUM(F131)</f>
        <v>691.59900000000005</v>
      </c>
      <c r="G129" s="395">
        <f t="shared" si="36"/>
        <v>11.6</v>
      </c>
      <c r="H129" s="168"/>
      <c r="I129" s="168"/>
    </row>
    <row r="130" spans="1:9" x14ac:dyDescent="0.2">
      <c r="A130" s="169"/>
      <c r="B130" s="190" t="s">
        <v>228</v>
      </c>
      <c r="C130" s="170"/>
      <c r="D130" s="527"/>
      <c r="E130" s="416"/>
      <c r="F130" s="515"/>
      <c r="G130" s="386"/>
      <c r="H130" s="172"/>
      <c r="I130" s="172"/>
    </row>
    <row r="131" spans="1:9" x14ac:dyDescent="0.2">
      <c r="A131" s="169" t="s">
        <v>349</v>
      </c>
      <c r="B131" s="211" t="s">
        <v>237</v>
      </c>
      <c r="C131" s="181" t="s">
        <v>238</v>
      </c>
      <c r="D131" s="418">
        <f t="shared" ref="D131:D137" si="37">SUM(E131+G131)</f>
        <v>855.53099999999995</v>
      </c>
      <c r="E131" s="418">
        <f>SUM(E132+E133+E134+E135+E136+E137)</f>
        <v>843.93099999999993</v>
      </c>
      <c r="F131" s="418">
        <f>SUM(F132+F133+F134+F135+F136)</f>
        <v>691.59900000000005</v>
      </c>
      <c r="G131" s="389">
        <f t="shared" ref="G131" si="38">SUM(G132+G133+G134)</f>
        <v>11.6</v>
      </c>
      <c r="H131" s="172"/>
      <c r="I131" s="172"/>
    </row>
    <row r="132" spans="1:9" x14ac:dyDescent="0.2">
      <c r="A132" s="169" t="s">
        <v>350</v>
      </c>
      <c r="B132" s="234" t="s">
        <v>296</v>
      </c>
      <c r="C132" s="181"/>
      <c r="D132" s="387">
        <f t="shared" si="37"/>
        <v>353</v>
      </c>
      <c r="E132" s="387">
        <v>341.4</v>
      </c>
      <c r="F132" s="387">
        <v>246</v>
      </c>
      <c r="G132" s="386">
        <v>11.6</v>
      </c>
      <c r="H132" s="172"/>
      <c r="I132" s="172"/>
    </row>
    <row r="133" spans="1:9" ht="24" x14ac:dyDescent="0.2">
      <c r="A133" s="176" t="s">
        <v>351</v>
      </c>
      <c r="B133" s="230" t="s">
        <v>298</v>
      </c>
      <c r="C133" s="170"/>
      <c r="D133" s="416">
        <f t="shared" si="37"/>
        <v>451.87200000000001</v>
      </c>
      <c r="E133" s="416">
        <v>451.87200000000001</v>
      </c>
      <c r="F133" s="416">
        <v>433.73</v>
      </c>
      <c r="G133" s="386"/>
      <c r="H133" s="172"/>
      <c r="I133" s="172"/>
    </row>
    <row r="134" spans="1:9" x14ac:dyDescent="0.2">
      <c r="A134" s="169" t="s">
        <v>352</v>
      </c>
      <c r="B134" s="234" t="s">
        <v>300</v>
      </c>
      <c r="C134" s="170"/>
      <c r="D134" s="387">
        <f t="shared" si="37"/>
        <v>43</v>
      </c>
      <c r="E134" s="387">
        <v>43</v>
      </c>
      <c r="F134" s="387">
        <v>5.7</v>
      </c>
      <c r="G134" s="386"/>
      <c r="H134" s="172"/>
      <c r="I134" s="172"/>
    </row>
    <row r="135" spans="1:9" ht="56.25" x14ac:dyDescent="0.2">
      <c r="A135" s="176" t="s">
        <v>904</v>
      </c>
      <c r="B135" s="522" t="s">
        <v>818</v>
      </c>
      <c r="C135" s="170"/>
      <c r="D135" s="416">
        <f t="shared" si="37"/>
        <v>0.314</v>
      </c>
      <c r="E135" s="416">
        <v>0.314</v>
      </c>
      <c r="F135" s="416">
        <v>0.309</v>
      </c>
      <c r="G135" s="386"/>
      <c r="H135" s="172"/>
      <c r="I135" s="172"/>
    </row>
    <row r="136" spans="1:9" ht="45" x14ac:dyDescent="0.2">
      <c r="A136" s="176" t="s">
        <v>905</v>
      </c>
      <c r="B136" s="522" t="s">
        <v>822</v>
      </c>
      <c r="C136" s="170"/>
      <c r="D136" s="416">
        <f t="shared" si="37"/>
        <v>5.9450000000000003</v>
      </c>
      <c r="E136" s="416">
        <v>5.9450000000000003</v>
      </c>
      <c r="F136" s="416">
        <v>5.86</v>
      </c>
      <c r="G136" s="386"/>
      <c r="H136" s="172"/>
      <c r="I136" s="172"/>
    </row>
    <row r="137" spans="1:9" ht="24" x14ac:dyDescent="0.2">
      <c r="A137" s="176" t="s">
        <v>940</v>
      </c>
      <c r="B137" s="551" t="s">
        <v>928</v>
      </c>
      <c r="C137" s="182"/>
      <c r="D137" s="392">
        <f t="shared" si="37"/>
        <v>1.4</v>
      </c>
      <c r="E137" s="387">
        <v>1.4</v>
      </c>
      <c r="F137" s="416"/>
      <c r="G137" s="386"/>
      <c r="H137" s="172"/>
      <c r="I137" s="172"/>
    </row>
    <row r="138" spans="1:9" s="180" customFormat="1" x14ac:dyDescent="0.2">
      <c r="A138" s="165" t="s">
        <v>21</v>
      </c>
      <c r="B138" s="166" t="s">
        <v>105</v>
      </c>
      <c r="C138" s="179"/>
      <c r="D138" s="413">
        <f>SUM(E138+G138)</f>
        <v>320.03300000000002</v>
      </c>
      <c r="E138" s="414">
        <f>SUM(E140)</f>
        <v>320.03300000000002</v>
      </c>
      <c r="F138" s="413">
        <f t="shared" ref="F138" si="39">SUM(F140)</f>
        <v>261.26499999999999</v>
      </c>
      <c r="G138" s="384"/>
      <c r="H138" s="168"/>
      <c r="I138" s="168"/>
    </row>
    <row r="139" spans="1:9" x14ac:dyDescent="0.2">
      <c r="A139" s="169"/>
      <c r="B139" s="170" t="s">
        <v>228</v>
      </c>
      <c r="C139" s="171"/>
      <c r="D139" s="514"/>
      <c r="E139" s="416"/>
      <c r="F139" s="510"/>
      <c r="G139" s="386"/>
      <c r="H139" s="172"/>
      <c r="I139" s="172"/>
    </row>
    <row r="140" spans="1:9" x14ac:dyDescent="0.2">
      <c r="A140" s="169" t="s">
        <v>353</v>
      </c>
      <c r="B140" s="173" t="s">
        <v>237</v>
      </c>
      <c r="C140" s="174" t="s">
        <v>238</v>
      </c>
      <c r="D140" s="417">
        <f t="shared" ref="D140:D143" si="40">SUM(E140+G140)</f>
        <v>320.03300000000002</v>
      </c>
      <c r="E140" s="418">
        <f>SUM(E141+E142+E143)</f>
        <v>320.03300000000002</v>
      </c>
      <c r="F140" s="417">
        <f t="shared" ref="F140" si="41">SUM(F141+F142+F143)</f>
        <v>261.26499999999999</v>
      </c>
      <c r="G140" s="386"/>
      <c r="H140" s="172"/>
      <c r="I140" s="172"/>
    </row>
    <row r="141" spans="1:9" x14ac:dyDescent="0.2">
      <c r="A141" s="169" t="s">
        <v>354</v>
      </c>
      <c r="B141" s="175" t="s">
        <v>296</v>
      </c>
      <c r="C141" s="174"/>
      <c r="D141" s="415">
        <f t="shared" si="40"/>
        <v>132.387</v>
      </c>
      <c r="E141" s="416">
        <v>132.387</v>
      </c>
      <c r="F141" s="510">
        <v>92.501999999999995</v>
      </c>
      <c r="G141" s="386"/>
      <c r="H141" s="172"/>
      <c r="I141" s="172"/>
    </row>
    <row r="142" spans="1:9" ht="24" x14ac:dyDescent="0.2">
      <c r="A142" s="176" t="s">
        <v>355</v>
      </c>
      <c r="B142" s="177" t="s">
        <v>298</v>
      </c>
      <c r="C142" s="171"/>
      <c r="D142" s="415">
        <f t="shared" si="40"/>
        <v>170.64599999999999</v>
      </c>
      <c r="E142" s="416">
        <v>170.64599999999999</v>
      </c>
      <c r="F142" s="510">
        <v>165.863</v>
      </c>
      <c r="G142" s="386"/>
      <c r="H142" s="172"/>
      <c r="I142" s="172"/>
    </row>
    <row r="143" spans="1:9" x14ac:dyDescent="0.2">
      <c r="A143" s="169" t="s">
        <v>356</v>
      </c>
      <c r="B143" s="175" t="s">
        <v>300</v>
      </c>
      <c r="C143" s="171"/>
      <c r="D143" s="391">
        <f t="shared" si="40"/>
        <v>17</v>
      </c>
      <c r="E143" s="392">
        <v>17</v>
      </c>
      <c r="F143" s="393">
        <v>2.9</v>
      </c>
      <c r="G143" s="391"/>
      <c r="H143" s="172"/>
      <c r="I143" s="172"/>
    </row>
    <row r="144" spans="1:9" s="180" customFormat="1" x14ac:dyDescent="0.2">
      <c r="A144" s="165" t="s">
        <v>22</v>
      </c>
      <c r="B144" s="165" t="s">
        <v>52</v>
      </c>
      <c r="C144" s="165"/>
      <c r="D144" s="413">
        <f>SUM(E144+G144)</f>
        <v>1188.0500000000002</v>
      </c>
      <c r="E144" s="414">
        <f>SUM(E146)</f>
        <v>1165.3500000000001</v>
      </c>
      <c r="F144" s="413">
        <f t="shared" ref="F144:G144" si="42">SUM(F146)</f>
        <v>922.54700000000003</v>
      </c>
      <c r="G144" s="384">
        <f t="shared" si="42"/>
        <v>22.7</v>
      </c>
      <c r="H144" s="168"/>
      <c r="I144" s="168"/>
    </row>
    <row r="145" spans="1:9" x14ac:dyDescent="0.2">
      <c r="A145" s="169"/>
      <c r="B145" s="190" t="s">
        <v>228</v>
      </c>
      <c r="C145" s="190"/>
      <c r="D145" s="514"/>
      <c r="E145" s="416"/>
      <c r="F145" s="515"/>
      <c r="G145" s="386"/>
      <c r="H145" s="172"/>
      <c r="I145" s="172"/>
    </row>
    <row r="146" spans="1:9" x14ac:dyDescent="0.2">
      <c r="A146" s="169" t="s">
        <v>357</v>
      </c>
      <c r="B146" s="211" t="s">
        <v>237</v>
      </c>
      <c r="C146" s="231" t="s">
        <v>238</v>
      </c>
      <c r="D146" s="417">
        <f t="shared" ref="D146:D152" si="43">SUM(E146+G146)</f>
        <v>1188.0500000000002</v>
      </c>
      <c r="E146" s="418">
        <f>SUM(E147+E148+E149+E150+E151+E152)</f>
        <v>1165.3500000000001</v>
      </c>
      <c r="F146" s="417">
        <f>SUM(F147+F148+F149+F150+F151)</f>
        <v>922.54700000000003</v>
      </c>
      <c r="G146" s="389">
        <f t="shared" ref="G146" si="44">SUM(G147+G148+G149)</f>
        <v>22.7</v>
      </c>
      <c r="H146" s="172"/>
      <c r="I146" s="172"/>
    </row>
    <row r="147" spans="1:9" x14ac:dyDescent="0.2">
      <c r="A147" s="169" t="s">
        <v>358</v>
      </c>
      <c r="B147" s="234" t="s">
        <v>296</v>
      </c>
      <c r="C147" s="231"/>
      <c r="D147" s="415">
        <f t="shared" si="43"/>
        <v>546.77700000000004</v>
      </c>
      <c r="E147" s="416">
        <v>524.077</v>
      </c>
      <c r="F147" s="416">
        <v>361.387</v>
      </c>
      <c r="G147" s="386">
        <v>22.7</v>
      </c>
      <c r="H147" s="172"/>
      <c r="I147" s="172"/>
    </row>
    <row r="148" spans="1:9" ht="24" x14ac:dyDescent="0.2">
      <c r="A148" s="176" t="s">
        <v>359</v>
      </c>
      <c r="B148" s="230" t="s">
        <v>298</v>
      </c>
      <c r="C148" s="190"/>
      <c r="D148" s="415">
        <f t="shared" si="43"/>
        <v>569.41</v>
      </c>
      <c r="E148" s="416">
        <v>569.41</v>
      </c>
      <c r="F148" s="416">
        <v>543.28399999999999</v>
      </c>
      <c r="G148" s="386"/>
      <c r="H148" s="172"/>
      <c r="I148" s="172"/>
    </row>
    <row r="149" spans="1:9" x14ac:dyDescent="0.2">
      <c r="A149" s="169" t="s">
        <v>360</v>
      </c>
      <c r="B149" s="234" t="s">
        <v>300</v>
      </c>
      <c r="C149" s="190"/>
      <c r="D149" s="386">
        <f t="shared" si="43"/>
        <v>56.7</v>
      </c>
      <c r="E149" s="387">
        <v>56.7</v>
      </c>
      <c r="F149" s="387">
        <v>5</v>
      </c>
      <c r="G149" s="386"/>
      <c r="H149" s="172"/>
      <c r="I149" s="172"/>
    </row>
    <row r="150" spans="1:9" ht="56.25" x14ac:dyDescent="0.2">
      <c r="A150" s="176" t="s">
        <v>906</v>
      </c>
      <c r="B150" s="522" t="s">
        <v>818</v>
      </c>
      <c r="C150" s="190"/>
      <c r="D150" s="415">
        <f t="shared" si="43"/>
        <v>0.314</v>
      </c>
      <c r="E150" s="416">
        <v>0.314</v>
      </c>
      <c r="F150" s="416">
        <v>0.309</v>
      </c>
      <c r="G150" s="386"/>
      <c r="H150" s="172"/>
      <c r="I150" s="172"/>
    </row>
    <row r="151" spans="1:9" ht="45" x14ac:dyDescent="0.2">
      <c r="A151" s="176" t="s">
        <v>907</v>
      </c>
      <c r="B151" s="333" t="s">
        <v>822</v>
      </c>
      <c r="C151" s="170"/>
      <c r="D151" s="416">
        <f t="shared" si="43"/>
        <v>12.749000000000001</v>
      </c>
      <c r="E151" s="416">
        <v>12.749000000000001</v>
      </c>
      <c r="F151" s="416">
        <v>12.567</v>
      </c>
      <c r="G151" s="386"/>
      <c r="H151" s="172"/>
      <c r="I151" s="172"/>
    </row>
    <row r="152" spans="1:9" ht="24" x14ac:dyDescent="0.2">
      <c r="A152" s="176" t="s">
        <v>941</v>
      </c>
      <c r="B152" s="214" t="s">
        <v>928</v>
      </c>
      <c r="C152" s="532"/>
      <c r="D152" s="391">
        <f t="shared" si="43"/>
        <v>2.1</v>
      </c>
      <c r="E152" s="387">
        <v>2.1</v>
      </c>
      <c r="F152" s="416"/>
      <c r="G152" s="386"/>
      <c r="H152" s="172"/>
      <c r="I152" s="172"/>
    </row>
    <row r="153" spans="1:9" s="180" customFormat="1" x14ac:dyDescent="0.2">
      <c r="A153" s="165" t="s">
        <v>23</v>
      </c>
      <c r="B153" s="194" t="s">
        <v>361</v>
      </c>
      <c r="C153" s="179"/>
      <c r="D153" s="402">
        <f>SUM(E153+G153)</f>
        <v>871.94999999999993</v>
      </c>
      <c r="E153" s="403">
        <f>SUM(E155)</f>
        <v>851.94999999999993</v>
      </c>
      <c r="F153" s="385">
        <f t="shared" ref="F153:G153" si="45">SUM(F155)</f>
        <v>646.00000000000011</v>
      </c>
      <c r="G153" s="384">
        <f t="shared" si="45"/>
        <v>20</v>
      </c>
      <c r="H153" s="168"/>
      <c r="I153" s="168"/>
    </row>
    <row r="154" spans="1:9" x14ac:dyDescent="0.2">
      <c r="A154" s="169"/>
      <c r="B154" s="170" t="s">
        <v>228</v>
      </c>
      <c r="C154" s="171"/>
      <c r="D154" s="555"/>
      <c r="E154" s="404"/>
      <c r="F154" s="388"/>
      <c r="G154" s="386"/>
      <c r="H154" s="172"/>
      <c r="I154" s="172"/>
    </row>
    <row r="155" spans="1:9" x14ac:dyDescent="0.2">
      <c r="A155" s="169" t="s">
        <v>362</v>
      </c>
      <c r="B155" s="173" t="s">
        <v>237</v>
      </c>
      <c r="C155" s="174" t="s">
        <v>238</v>
      </c>
      <c r="D155" s="405">
        <f t="shared" ref="D155:D159" si="46">SUM(E155+G155)</f>
        <v>871.94999999999993</v>
      </c>
      <c r="E155" s="407">
        <f>SUM(E156+E157+E158+E159)</f>
        <v>851.94999999999993</v>
      </c>
      <c r="F155" s="390">
        <f t="shared" ref="F155:G155" si="47">SUM(F156+F157+F158)</f>
        <v>646.00000000000011</v>
      </c>
      <c r="G155" s="389">
        <f t="shared" si="47"/>
        <v>20</v>
      </c>
      <c r="H155" s="172"/>
      <c r="I155" s="172"/>
    </row>
    <row r="156" spans="1:9" x14ac:dyDescent="0.2">
      <c r="A156" s="169" t="s">
        <v>363</v>
      </c>
      <c r="B156" s="175" t="s">
        <v>296</v>
      </c>
      <c r="C156" s="174"/>
      <c r="D156" s="386">
        <f t="shared" si="46"/>
        <v>507.6</v>
      </c>
      <c r="E156" s="387">
        <v>487.6</v>
      </c>
      <c r="F156" s="388">
        <v>357.8</v>
      </c>
      <c r="G156" s="386">
        <v>20</v>
      </c>
      <c r="H156" s="172"/>
      <c r="I156" s="172"/>
    </row>
    <row r="157" spans="1:9" ht="24" x14ac:dyDescent="0.2">
      <c r="A157" s="176" t="s">
        <v>364</v>
      </c>
      <c r="B157" s="177" t="s">
        <v>298</v>
      </c>
      <c r="C157" s="171"/>
      <c r="D157" s="398">
        <f t="shared" si="46"/>
        <v>294.64999999999998</v>
      </c>
      <c r="E157" s="404">
        <v>294.64999999999998</v>
      </c>
      <c r="F157" s="388">
        <v>278.60000000000002</v>
      </c>
      <c r="G157" s="386"/>
      <c r="H157" s="172"/>
      <c r="I157" s="172"/>
    </row>
    <row r="158" spans="1:9" x14ac:dyDescent="0.2">
      <c r="A158" s="169" t="s">
        <v>365</v>
      </c>
      <c r="B158" s="175" t="s">
        <v>300</v>
      </c>
      <c r="C158" s="171"/>
      <c r="D158" s="386">
        <f t="shared" si="46"/>
        <v>68.900000000000006</v>
      </c>
      <c r="E158" s="387">
        <v>68.900000000000006</v>
      </c>
      <c r="F158" s="386">
        <v>9.6</v>
      </c>
      <c r="G158" s="387"/>
      <c r="H158" s="172"/>
      <c r="I158" s="172"/>
    </row>
    <row r="159" spans="1:9" ht="24" x14ac:dyDescent="0.2">
      <c r="A159" s="169" t="s">
        <v>942</v>
      </c>
      <c r="B159" s="214" t="s">
        <v>928</v>
      </c>
      <c r="C159" s="532"/>
      <c r="D159" s="391">
        <f t="shared" si="46"/>
        <v>0.8</v>
      </c>
      <c r="E159" s="392">
        <v>0.8</v>
      </c>
      <c r="F159" s="393"/>
      <c r="G159" s="391"/>
      <c r="H159" s="172"/>
      <c r="I159" s="172"/>
    </row>
    <row r="160" spans="1:9" x14ac:dyDescent="0.2">
      <c r="A160" s="165" t="s">
        <v>24</v>
      </c>
      <c r="B160" s="202" t="s">
        <v>97</v>
      </c>
      <c r="C160" s="556"/>
      <c r="D160" s="514">
        <f>SUM(E160+G160)</f>
        <v>184.863</v>
      </c>
      <c r="E160" s="514">
        <f>SUM(E162)</f>
        <v>184.863</v>
      </c>
      <c r="F160" s="514">
        <f t="shared" ref="F160" si="48">SUM(F162)</f>
        <v>136.89699999999999</v>
      </c>
      <c r="G160" s="395"/>
      <c r="H160" s="168"/>
      <c r="I160" s="168"/>
    </row>
    <row r="161" spans="1:9" x14ac:dyDescent="0.2">
      <c r="A161" s="169"/>
      <c r="B161" s="170" t="s">
        <v>228</v>
      </c>
      <c r="C161" s="171"/>
      <c r="D161" s="415"/>
      <c r="E161" s="415"/>
      <c r="F161" s="515"/>
      <c r="G161" s="386"/>
      <c r="H161" s="172"/>
      <c r="I161" s="172"/>
    </row>
    <row r="162" spans="1:9" x14ac:dyDescent="0.2">
      <c r="A162" s="169" t="s">
        <v>366</v>
      </c>
      <c r="B162" s="173" t="s">
        <v>237</v>
      </c>
      <c r="C162" s="174" t="s">
        <v>238</v>
      </c>
      <c r="D162" s="417">
        <f t="shared" ref="D162:D165" si="49">SUM(E162+G162)</f>
        <v>184.863</v>
      </c>
      <c r="E162" s="417">
        <f>SUM(E163+E164+E165)</f>
        <v>184.863</v>
      </c>
      <c r="F162" s="417">
        <f t="shared" ref="F162" si="50">SUM(F163+F164+F165)</f>
        <v>136.89699999999999</v>
      </c>
      <c r="G162" s="386"/>
      <c r="H162" s="172"/>
      <c r="I162" s="172"/>
    </row>
    <row r="163" spans="1:9" ht="12.75" customHeight="1" x14ac:dyDescent="0.2">
      <c r="A163" s="169" t="s">
        <v>367</v>
      </c>
      <c r="B163" s="175" t="s">
        <v>296</v>
      </c>
      <c r="C163" s="171"/>
      <c r="D163" s="415">
        <f t="shared" si="49"/>
        <v>123.533</v>
      </c>
      <c r="E163" s="415">
        <v>123.533</v>
      </c>
      <c r="F163" s="416">
        <v>90.075000000000003</v>
      </c>
      <c r="G163" s="386"/>
      <c r="H163" s="172"/>
      <c r="I163" s="172"/>
    </row>
    <row r="164" spans="1:9" ht="24.75" customHeight="1" x14ac:dyDescent="0.2">
      <c r="A164" s="176" t="s">
        <v>368</v>
      </c>
      <c r="B164" s="177" t="s">
        <v>298</v>
      </c>
      <c r="C164" s="171"/>
      <c r="D164" s="415">
        <f t="shared" si="49"/>
        <v>47.43</v>
      </c>
      <c r="E164" s="415">
        <v>47.43</v>
      </c>
      <c r="F164" s="515">
        <v>45.822000000000003</v>
      </c>
      <c r="G164" s="386"/>
      <c r="H164" s="172"/>
      <c r="I164" s="172"/>
    </row>
    <row r="165" spans="1:9" x14ac:dyDescent="0.2">
      <c r="A165" s="169" t="s">
        <v>369</v>
      </c>
      <c r="B165" s="175" t="s">
        <v>300</v>
      </c>
      <c r="C165" s="171"/>
      <c r="D165" s="386">
        <f t="shared" si="49"/>
        <v>13.9</v>
      </c>
      <c r="E165" s="386">
        <v>13.9</v>
      </c>
      <c r="F165" s="387">
        <v>1</v>
      </c>
      <c r="G165" s="386"/>
      <c r="H165" s="172"/>
      <c r="I165" s="172"/>
    </row>
    <row r="166" spans="1:9" s="180" customFormat="1" x14ac:dyDescent="0.2">
      <c r="A166" s="165" t="s">
        <v>25</v>
      </c>
      <c r="B166" s="165" t="s">
        <v>77</v>
      </c>
      <c r="C166" s="165"/>
      <c r="D166" s="517">
        <f>SUM(E166+G166)</f>
        <v>866.32999999999993</v>
      </c>
      <c r="E166" s="413">
        <f>SUM(E168)</f>
        <v>842.4</v>
      </c>
      <c r="F166" s="414">
        <f t="shared" ref="F166:G166" si="51">SUM(F168)</f>
        <v>655.25200000000007</v>
      </c>
      <c r="G166" s="403">
        <f t="shared" si="51"/>
        <v>23.93</v>
      </c>
      <c r="H166" s="168"/>
      <c r="I166" s="168"/>
    </row>
    <row r="167" spans="1:9" x14ac:dyDescent="0.2">
      <c r="A167" s="169"/>
      <c r="B167" s="190" t="s">
        <v>228</v>
      </c>
      <c r="C167" s="169"/>
      <c r="D167" s="518"/>
      <c r="E167" s="415"/>
      <c r="F167" s="416"/>
      <c r="G167" s="404"/>
      <c r="H167" s="172"/>
      <c r="I167" s="172"/>
    </row>
    <row r="168" spans="1:9" x14ac:dyDescent="0.2">
      <c r="A168" s="169" t="s">
        <v>370</v>
      </c>
      <c r="B168" s="211" t="s">
        <v>237</v>
      </c>
      <c r="C168" s="231" t="s">
        <v>238</v>
      </c>
      <c r="D168" s="519">
        <f t="shared" ref="D168:D172" si="52">SUM(E168+G168)</f>
        <v>866.32999999999993</v>
      </c>
      <c r="E168" s="417">
        <f>SUM(E169+E170+E171+E172)</f>
        <v>842.4</v>
      </c>
      <c r="F168" s="418">
        <f>SUM(F169+F170+F171+F172)</f>
        <v>655.25200000000007</v>
      </c>
      <c r="G168" s="407">
        <f t="shared" ref="G168" si="53">SUM(G169+G170+G171)</f>
        <v>23.93</v>
      </c>
      <c r="H168" s="172"/>
      <c r="I168" s="172"/>
    </row>
    <row r="169" spans="1:9" x14ac:dyDescent="0.2">
      <c r="A169" s="169" t="s">
        <v>371</v>
      </c>
      <c r="B169" s="234" t="s">
        <v>296</v>
      </c>
      <c r="C169" s="231"/>
      <c r="D169" s="516">
        <f t="shared" si="52"/>
        <v>532.9</v>
      </c>
      <c r="E169" s="398">
        <v>513.97</v>
      </c>
      <c r="F169" s="387">
        <v>410.8</v>
      </c>
      <c r="G169" s="404">
        <v>18.93</v>
      </c>
      <c r="H169" s="172"/>
      <c r="I169" s="172"/>
    </row>
    <row r="170" spans="1:9" ht="24" x14ac:dyDescent="0.2">
      <c r="A170" s="176" t="s">
        <v>372</v>
      </c>
      <c r="B170" s="230" t="s">
        <v>298</v>
      </c>
      <c r="C170" s="169"/>
      <c r="D170" s="520">
        <f t="shared" si="52"/>
        <v>231.37799999999999</v>
      </c>
      <c r="E170" s="415">
        <v>231.37799999999999</v>
      </c>
      <c r="F170" s="416">
        <v>217.685</v>
      </c>
      <c r="G170" s="387"/>
      <c r="H170" s="172"/>
      <c r="I170" s="172"/>
    </row>
    <row r="171" spans="1:9" x14ac:dyDescent="0.2">
      <c r="A171" s="169" t="s">
        <v>373</v>
      </c>
      <c r="B171" s="234" t="s">
        <v>300</v>
      </c>
      <c r="C171" s="169"/>
      <c r="D171" s="422">
        <f t="shared" si="52"/>
        <v>89.1</v>
      </c>
      <c r="E171" s="386">
        <v>84.1</v>
      </c>
      <c r="F171" s="387">
        <v>14</v>
      </c>
      <c r="G171" s="387">
        <v>5</v>
      </c>
      <c r="H171" s="172"/>
      <c r="I171" s="172"/>
    </row>
    <row r="172" spans="1:9" ht="45" x14ac:dyDescent="0.2">
      <c r="A172" s="176" t="s">
        <v>908</v>
      </c>
      <c r="B172" s="526" t="s">
        <v>822</v>
      </c>
      <c r="C172" s="239"/>
      <c r="D172" s="521">
        <f t="shared" si="52"/>
        <v>12.952</v>
      </c>
      <c r="E172" s="511">
        <v>12.952</v>
      </c>
      <c r="F172" s="512">
        <v>12.766999999999999</v>
      </c>
      <c r="G172" s="392"/>
      <c r="H172" s="172"/>
      <c r="I172" s="172"/>
    </row>
    <row r="173" spans="1:9" s="180" customFormat="1" x14ac:dyDescent="0.2">
      <c r="A173" s="165" t="s">
        <v>26</v>
      </c>
      <c r="B173" s="165" t="s">
        <v>86</v>
      </c>
      <c r="C173" s="165"/>
      <c r="D173" s="413">
        <f>SUM(E173+G173)</f>
        <v>962.63099999999986</v>
      </c>
      <c r="E173" s="414">
        <f>SUM(E175)</f>
        <v>946.73099999999988</v>
      </c>
      <c r="F173" s="413">
        <f t="shared" ref="F173:G173" si="54">SUM(F175)</f>
        <v>762.42500000000007</v>
      </c>
      <c r="G173" s="384">
        <f t="shared" si="54"/>
        <v>15.9</v>
      </c>
      <c r="H173" s="168"/>
      <c r="I173" s="168"/>
    </row>
    <row r="174" spans="1:9" x14ac:dyDescent="0.2">
      <c r="A174" s="169"/>
      <c r="B174" s="190" t="s">
        <v>228</v>
      </c>
      <c r="C174" s="169"/>
      <c r="D174" s="514"/>
      <c r="E174" s="416"/>
      <c r="F174" s="515"/>
      <c r="G174" s="386"/>
      <c r="H174" s="172"/>
      <c r="I174" s="172"/>
    </row>
    <row r="175" spans="1:9" x14ac:dyDescent="0.2">
      <c r="A175" s="169" t="s">
        <v>374</v>
      </c>
      <c r="B175" s="211" t="s">
        <v>237</v>
      </c>
      <c r="C175" s="231" t="s">
        <v>238</v>
      </c>
      <c r="D175" s="417">
        <f t="shared" ref="D175:D179" si="55">SUM(E175+G175)</f>
        <v>962.63099999999986</v>
      </c>
      <c r="E175" s="418">
        <f>SUM(E176+E177+E178+E179)</f>
        <v>946.73099999999988</v>
      </c>
      <c r="F175" s="417">
        <f>SUM(F176+F177+F178+F179)</f>
        <v>762.42500000000007</v>
      </c>
      <c r="G175" s="389">
        <f t="shared" ref="G175" si="56">SUM(G176+G177+G178)</f>
        <v>15.9</v>
      </c>
      <c r="H175" s="172"/>
      <c r="I175" s="172"/>
    </row>
    <row r="176" spans="1:9" x14ac:dyDescent="0.2">
      <c r="A176" s="169" t="s">
        <v>375</v>
      </c>
      <c r="B176" s="234" t="s">
        <v>296</v>
      </c>
      <c r="C176" s="231"/>
      <c r="D176" s="386">
        <f t="shared" si="55"/>
        <v>580.69999999999993</v>
      </c>
      <c r="E176" s="387">
        <v>575.79999999999995</v>
      </c>
      <c r="F176" s="387">
        <v>498.4</v>
      </c>
      <c r="G176" s="386">
        <v>4.9000000000000004</v>
      </c>
      <c r="H176" s="172"/>
      <c r="I176" s="172"/>
    </row>
    <row r="177" spans="1:9" ht="24" x14ac:dyDescent="0.2">
      <c r="A177" s="176" t="s">
        <v>376</v>
      </c>
      <c r="B177" s="230" t="s">
        <v>298</v>
      </c>
      <c r="C177" s="169"/>
      <c r="D177" s="415">
        <f t="shared" si="55"/>
        <v>265.077</v>
      </c>
      <c r="E177" s="416">
        <v>265.077</v>
      </c>
      <c r="F177" s="416">
        <v>241.94200000000001</v>
      </c>
      <c r="G177" s="386"/>
      <c r="H177" s="172"/>
      <c r="I177" s="172"/>
    </row>
    <row r="178" spans="1:9" x14ac:dyDescent="0.2">
      <c r="A178" s="169" t="s">
        <v>377</v>
      </c>
      <c r="B178" s="234" t="s">
        <v>300</v>
      </c>
      <c r="C178" s="169"/>
      <c r="D178" s="386">
        <f t="shared" si="55"/>
        <v>111.9</v>
      </c>
      <c r="E178" s="387">
        <v>100.9</v>
      </c>
      <c r="F178" s="387">
        <v>17.2</v>
      </c>
      <c r="G178" s="386">
        <v>11</v>
      </c>
      <c r="H178" s="172"/>
      <c r="I178" s="172"/>
    </row>
    <row r="179" spans="1:9" ht="45" x14ac:dyDescent="0.2">
      <c r="A179" s="176" t="s">
        <v>909</v>
      </c>
      <c r="B179" s="526" t="s">
        <v>822</v>
      </c>
      <c r="C179" s="239"/>
      <c r="D179" s="511">
        <f t="shared" si="55"/>
        <v>4.9539999999999997</v>
      </c>
      <c r="E179" s="416">
        <v>4.9539999999999997</v>
      </c>
      <c r="F179" s="416">
        <v>4.883</v>
      </c>
      <c r="G179" s="386"/>
      <c r="H179" s="172"/>
      <c r="I179" s="172"/>
    </row>
    <row r="180" spans="1:9" s="180" customFormat="1" x14ac:dyDescent="0.2">
      <c r="A180" s="165" t="s">
        <v>27</v>
      </c>
      <c r="B180" s="166" t="s">
        <v>91</v>
      </c>
      <c r="C180" s="179"/>
      <c r="D180" s="384">
        <f>SUM(E180+G180)</f>
        <v>848.4</v>
      </c>
      <c r="E180" s="385">
        <f>SUM(E182)</f>
        <v>843.9</v>
      </c>
      <c r="F180" s="384">
        <f t="shared" ref="F180:G180" si="57">SUM(F182)</f>
        <v>684.5</v>
      </c>
      <c r="G180" s="384">
        <f t="shared" si="57"/>
        <v>4.5</v>
      </c>
      <c r="H180" s="168"/>
      <c r="I180" s="168"/>
    </row>
    <row r="181" spans="1:9" x14ac:dyDescent="0.2">
      <c r="A181" s="169"/>
      <c r="B181" s="170" t="s">
        <v>228</v>
      </c>
      <c r="C181" s="183"/>
      <c r="D181" s="395"/>
      <c r="E181" s="387"/>
      <c r="F181" s="388"/>
      <c r="G181" s="386"/>
      <c r="H181" s="172"/>
      <c r="I181" s="172"/>
    </row>
    <row r="182" spans="1:9" x14ac:dyDescent="0.2">
      <c r="A182" s="169" t="s">
        <v>378</v>
      </c>
      <c r="B182" s="173" t="s">
        <v>237</v>
      </c>
      <c r="C182" s="174" t="s">
        <v>238</v>
      </c>
      <c r="D182" s="386">
        <f t="shared" ref="D182:D185" si="58">SUM(E182+G182)</f>
        <v>848.4</v>
      </c>
      <c r="E182" s="387">
        <f>SUM(E183+E184+E185)</f>
        <v>843.9</v>
      </c>
      <c r="F182" s="386">
        <f t="shared" ref="F182:G182" si="59">SUM(F183+F184+F185)</f>
        <v>684.5</v>
      </c>
      <c r="G182" s="386">
        <f t="shared" si="59"/>
        <v>4.5</v>
      </c>
      <c r="H182" s="172"/>
      <c r="I182" s="172"/>
    </row>
    <row r="183" spans="1:9" x14ac:dyDescent="0.2">
      <c r="A183" s="169" t="s">
        <v>379</v>
      </c>
      <c r="B183" s="175" t="s">
        <v>296</v>
      </c>
      <c r="C183" s="174"/>
      <c r="D183" s="386">
        <f t="shared" si="58"/>
        <v>519.29999999999995</v>
      </c>
      <c r="E183" s="387">
        <v>514.79999999999995</v>
      </c>
      <c r="F183" s="388">
        <v>450</v>
      </c>
      <c r="G183" s="386">
        <v>4.5</v>
      </c>
      <c r="H183" s="172"/>
      <c r="I183" s="172"/>
    </row>
    <row r="184" spans="1:9" ht="24" x14ac:dyDescent="0.2">
      <c r="A184" s="176" t="s">
        <v>380</v>
      </c>
      <c r="B184" s="177" t="s">
        <v>298</v>
      </c>
      <c r="C184" s="183"/>
      <c r="D184" s="386">
        <f t="shared" si="58"/>
        <v>233.4</v>
      </c>
      <c r="E184" s="387">
        <v>233.4</v>
      </c>
      <c r="F184" s="388">
        <v>219.6</v>
      </c>
      <c r="G184" s="386"/>
      <c r="H184" s="172"/>
      <c r="I184" s="172"/>
    </row>
    <row r="185" spans="1:9" x14ac:dyDescent="0.2">
      <c r="A185" s="169" t="s">
        <v>381</v>
      </c>
      <c r="B185" s="175" t="s">
        <v>300</v>
      </c>
      <c r="C185" s="183"/>
      <c r="D185" s="391">
        <f t="shared" si="58"/>
        <v>95.7</v>
      </c>
      <c r="E185" s="392">
        <v>95.7</v>
      </c>
      <c r="F185" s="393">
        <v>14.9</v>
      </c>
      <c r="G185" s="391"/>
      <c r="H185" s="172"/>
      <c r="I185" s="172"/>
    </row>
    <row r="186" spans="1:9" x14ac:dyDescent="0.2">
      <c r="A186" s="165" t="s">
        <v>28</v>
      </c>
      <c r="B186" s="166" t="s">
        <v>382</v>
      </c>
      <c r="C186" s="197"/>
      <c r="D186" s="514">
        <f>SUM(E186+G186)</f>
        <v>171.42599999999999</v>
      </c>
      <c r="E186" s="514">
        <f>SUM(E188)</f>
        <v>170.226</v>
      </c>
      <c r="F186" s="514">
        <f t="shared" ref="F186:G186" si="60">SUM(F188)</f>
        <v>120.295</v>
      </c>
      <c r="G186" s="395">
        <f t="shared" si="60"/>
        <v>1.2</v>
      </c>
      <c r="H186" s="168"/>
      <c r="I186" s="168"/>
    </row>
    <row r="187" spans="1:9" x14ac:dyDescent="0.2">
      <c r="A187" s="169"/>
      <c r="B187" s="170" t="s">
        <v>228</v>
      </c>
      <c r="C187" s="183"/>
      <c r="D187" s="415"/>
      <c r="E187" s="415"/>
      <c r="F187" s="515"/>
      <c r="G187" s="386"/>
      <c r="H187" s="172"/>
      <c r="I187" s="172"/>
    </row>
    <row r="188" spans="1:9" x14ac:dyDescent="0.2">
      <c r="A188" s="169" t="s">
        <v>383</v>
      </c>
      <c r="B188" s="173" t="s">
        <v>237</v>
      </c>
      <c r="C188" s="174" t="s">
        <v>238</v>
      </c>
      <c r="D188" s="417">
        <f t="shared" ref="D188:D191" si="61">SUM(E188+G188)</f>
        <v>171.42599999999999</v>
      </c>
      <c r="E188" s="417">
        <f>SUM(E189+E190+E191)</f>
        <v>170.226</v>
      </c>
      <c r="F188" s="417">
        <f t="shared" ref="F188:G188" si="62">SUM(F189+F190+F191)</f>
        <v>120.295</v>
      </c>
      <c r="G188" s="389">
        <f t="shared" si="62"/>
        <v>1.2</v>
      </c>
      <c r="H188" s="172"/>
      <c r="I188" s="172"/>
    </row>
    <row r="189" spans="1:9" x14ac:dyDescent="0.2">
      <c r="A189" s="169" t="s">
        <v>384</v>
      </c>
      <c r="B189" s="175" t="s">
        <v>296</v>
      </c>
      <c r="C189" s="174"/>
      <c r="D189" s="415">
        <f t="shared" si="61"/>
        <v>111.711</v>
      </c>
      <c r="E189" s="415">
        <v>110.511</v>
      </c>
      <c r="F189" s="416">
        <v>76.504999999999995</v>
      </c>
      <c r="G189" s="386">
        <v>1.2</v>
      </c>
      <c r="H189" s="172"/>
      <c r="I189" s="172"/>
    </row>
    <row r="190" spans="1:9" ht="24" x14ac:dyDescent="0.2">
      <c r="A190" s="176" t="s">
        <v>385</v>
      </c>
      <c r="B190" s="177" t="s">
        <v>298</v>
      </c>
      <c r="C190" s="183"/>
      <c r="D190" s="415">
        <f t="shared" si="61"/>
        <v>43.115000000000002</v>
      </c>
      <c r="E190" s="415">
        <v>43.115000000000002</v>
      </c>
      <c r="F190" s="416">
        <v>41.99</v>
      </c>
      <c r="G190" s="386"/>
      <c r="H190" s="172"/>
      <c r="I190" s="172"/>
    </row>
    <row r="191" spans="1:9" x14ac:dyDescent="0.2">
      <c r="A191" s="169" t="s">
        <v>386</v>
      </c>
      <c r="B191" s="175" t="s">
        <v>300</v>
      </c>
      <c r="C191" s="183"/>
      <c r="D191" s="386">
        <f t="shared" si="61"/>
        <v>16.600000000000001</v>
      </c>
      <c r="E191" s="386">
        <v>16.600000000000001</v>
      </c>
      <c r="F191" s="387">
        <v>1.8</v>
      </c>
      <c r="G191" s="386"/>
      <c r="H191" s="172"/>
      <c r="I191" s="172"/>
    </row>
    <row r="192" spans="1:9" ht="12.75" customHeight="1" x14ac:dyDescent="0.2">
      <c r="A192" s="165" t="s">
        <v>29</v>
      </c>
      <c r="B192" s="186" t="s">
        <v>72</v>
      </c>
      <c r="C192" s="197"/>
      <c r="D192" s="413">
        <f>SUM(E192+G192)</f>
        <v>251.61599999999999</v>
      </c>
      <c r="E192" s="414">
        <f>SUM(E194)</f>
        <v>230.01599999999999</v>
      </c>
      <c r="F192" s="384">
        <f t="shared" ref="F192:G192" si="63">SUM(F194)</f>
        <v>172.60000000000002</v>
      </c>
      <c r="G192" s="384">
        <f t="shared" si="63"/>
        <v>21.6</v>
      </c>
      <c r="H192" s="168"/>
      <c r="I192" s="168"/>
    </row>
    <row r="193" spans="1:9" x14ac:dyDescent="0.2">
      <c r="A193" s="169"/>
      <c r="B193" s="170" t="s">
        <v>228</v>
      </c>
      <c r="C193" s="183"/>
      <c r="D193" s="415"/>
      <c r="E193" s="416"/>
      <c r="F193" s="388"/>
      <c r="G193" s="386"/>
      <c r="H193" s="172"/>
      <c r="I193" s="172"/>
    </row>
    <row r="194" spans="1:9" x14ac:dyDescent="0.2">
      <c r="A194" s="169" t="s">
        <v>387</v>
      </c>
      <c r="B194" s="173" t="s">
        <v>237</v>
      </c>
      <c r="C194" s="174" t="s">
        <v>238</v>
      </c>
      <c r="D194" s="417">
        <f t="shared" ref="D194:D197" si="64">SUM(E194+G194)</f>
        <v>251.61599999999999</v>
      </c>
      <c r="E194" s="418">
        <f>SUM(E195+E196+E197)</f>
        <v>230.01599999999999</v>
      </c>
      <c r="F194" s="389">
        <f t="shared" ref="F194:G194" si="65">SUM(F195+F196+F197)</f>
        <v>172.60000000000002</v>
      </c>
      <c r="G194" s="389">
        <f t="shared" si="65"/>
        <v>21.6</v>
      </c>
      <c r="H194" s="172"/>
      <c r="I194" s="172"/>
    </row>
    <row r="195" spans="1:9" x14ac:dyDescent="0.2">
      <c r="A195" s="169" t="s">
        <v>388</v>
      </c>
      <c r="B195" s="175" t="s">
        <v>296</v>
      </c>
      <c r="C195" s="174"/>
      <c r="D195" s="415">
        <f t="shared" si="64"/>
        <v>171.69399999999999</v>
      </c>
      <c r="E195" s="416">
        <v>150.09399999999999</v>
      </c>
      <c r="F195" s="388">
        <v>119.3</v>
      </c>
      <c r="G195" s="386">
        <v>21.6</v>
      </c>
      <c r="H195" s="172"/>
      <c r="I195" s="172"/>
    </row>
    <row r="196" spans="1:9" ht="24" x14ac:dyDescent="0.2">
      <c r="A196" s="176" t="s">
        <v>389</v>
      </c>
      <c r="B196" s="177" t="s">
        <v>298</v>
      </c>
      <c r="C196" s="183"/>
      <c r="D196" s="415">
        <f t="shared" si="64"/>
        <v>57.421999999999997</v>
      </c>
      <c r="E196" s="416">
        <v>57.421999999999997</v>
      </c>
      <c r="F196" s="388">
        <v>50</v>
      </c>
      <c r="G196" s="386"/>
      <c r="H196" s="172"/>
      <c r="I196" s="172"/>
    </row>
    <row r="197" spans="1:9" x14ac:dyDescent="0.2">
      <c r="A197" s="169" t="s">
        <v>390</v>
      </c>
      <c r="B197" s="175" t="s">
        <v>300</v>
      </c>
      <c r="C197" s="183"/>
      <c r="D197" s="391">
        <f t="shared" si="64"/>
        <v>22.5</v>
      </c>
      <c r="E197" s="392">
        <v>22.5</v>
      </c>
      <c r="F197" s="393">
        <v>3.3</v>
      </c>
      <c r="G197" s="391"/>
      <c r="H197" s="172"/>
      <c r="I197" s="172"/>
    </row>
    <row r="198" spans="1:9" ht="12.75" customHeight="1" x14ac:dyDescent="0.2">
      <c r="A198" s="198" t="s">
        <v>31</v>
      </c>
      <c r="B198" s="186" t="s">
        <v>53</v>
      </c>
      <c r="C198" s="197"/>
      <c r="D198" s="514">
        <f>SUM(E198+G198)</f>
        <v>300.69</v>
      </c>
      <c r="E198" s="413">
        <f>SUM(E200)</f>
        <v>296.49</v>
      </c>
      <c r="F198" s="413">
        <f t="shared" ref="F198:G198" si="66">SUM(F200)</f>
        <v>234.31399999999999</v>
      </c>
      <c r="G198" s="384">
        <f t="shared" si="66"/>
        <v>4.2</v>
      </c>
      <c r="H198" s="168"/>
      <c r="I198" s="168"/>
    </row>
    <row r="199" spans="1:9" x14ac:dyDescent="0.2">
      <c r="A199" s="169"/>
      <c r="B199" s="170" t="s">
        <v>228</v>
      </c>
      <c r="C199" s="183"/>
      <c r="D199" s="415"/>
      <c r="E199" s="415"/>
      <c r="F199" s="515"/>
      <c r="G199" s="386"/>
      <c r="H199" s="172"/>
      <c r="I199" s="172"/>
    </row>
    <row r="200" spans="1:9" x14ac:dyDescent="0.2">
      <c r="A200" s="169" t="s">
        <v>391</v>
      </c>
      <c r="B200" s="173" t="s">
        <v>237</v>
      </c>
      <c r="C200" s="174" t="s">
        <v>238</v>
      </c>
      <c r="D200" s="417">
        <f t="shared" ref="D200:D203" si="67">SUM(E200+G200)</f>
        <v>300.69</v>
      </c>
      <c r="E200" s="417">
        <f>SUM(E201+E202+E203)</f>
        <v>296.49</v>
      </c>
      <c r="F200" s="417">
        <f t="shared" ref="F200:G200" si="68">SUM(F201+F202+F203)</f>
        <v>234.31399999999999</v>
      </c>
      <c r="G200" s="389">
        <f t="shared" si="68"/>
        <v>4.2</v>
      </c>
      <c r="H200" s="172"/>
      <c r="I200" s="172"/>
    </row>
    <row r="201" spans="1:9" x14ac:dyDescent="0.2">
      <c r="A201" s="169" t="s">
        <v>392</v>
      </c>
      <c r="B201" s="175" t="s">
        <v>296</v>
      </c>
      <c r="C201" s="174"/>
      <c r="D201" s="415">
        <f t="shared" si="67"/>
        <v>190.35599999999999</v>
      </c>
      <c r="E201" s="415">
        <v>186.15600000000001</v>
      </c>
      <c r="F201" s="416">
        <v>156.86799999999999</v>
      </c>
      <c r="G201" s="386">
        <v>4.2</v>
      </c>
      <c r="H201" s="172"/>
      <c r="I201" s="172"/>
    </row>
    <row r="202" spans="1:9" ht="24" x14ac:dyDescent="0.2">
      <c r="A202" s="176" t="s">
        <v>393</v>
      </c>
      <c r="B202" s="177" t="s">
        <v>298</v>
      </c>
      <c r="C202" s="183"/>
      <c r="D202" s="415">
        <f t="shared" si="67"/>
        <v>73.534000000000006</v>
      </c>
      <c r="E202" s="415">
        <v>73.534000000000006</v>
      </c>
      <c r="F202" s="416">
        <v>70.945999999999998</v>
      </c>
      <c r="G202" s="386"/>
      <c r="H202" s="172"/>
      <c r="I202" s="172"/>
    </row>
    <row r="203" spans="1:9" x14ac:dyDescent="0.2">
      <c r="A203" s="169" t="s">
        <v>394</v>
      </c>
      <c r="B203" s="175" t="s">
        <v>300</v>
      </c>
      <c r="C203" s="183"/>
      <c r="D203" s="386">
        <f t="shared" si="67"/>
        <v>36.799999999999997</v>
      </c>
      <c r="E203" s="386">
        <v>36.799999999999997</v>
      </c>
      <c r="F203" s="387">
        <v>6.5</v>
      </c>
      <c r="G203" s="386"/>
      <c r="H203" s="172"/>
      <c r="I203" s="172"/>
    </row>
    <row r="204" spans="1:9" s="180" customFormat="1" ht="15" customHeight="1" x14ac:dyDescent="0.2">
      <c r="A204" s="199" t="s">
        <v>33</v>
      </c>
      <c r="B204" s="186" t="s">
        <v>395</v>
      </c>
      <c r="C204" s="200"/>
      <c r="D204" s="413">
        <f>SUM(E204+G204)</f>
        <v>169.75699999999998</v>
      </c>
      <c r="E204" s="414">
        <f>SUM(E206)</f>
        <v>169.75699999999998</v>
      </c>
      <c r="F204" s="413">
        <f t="shared" ref="F204" si="69">SUM(F206)</f>
        <v>125.73099999999999</v>
      </c>
      <c r="G204" s="384"/>
      <c r="H204" s="168"/>
      <c r="I204" s="168"/>
    </row>
    <row r="205" spans="1:9" x14ac:dyDescent="0.2">
      <c r="A205" s="169"/>
      <c r="B205" s="170" t="s">
        <v>228</v>
      </c>
      <c r="C205" s="183"/>
      <c r="D205" s="514"/>
      <c r="E205" s="416"/>
      <c r="F205" s="510"/>
      <c r="G205" s="386"/>
      <c r="H205" s="172"/>
      <c r="I205" s="172"/>
    </row>
    <row r="206" spans="1:9" x14ac:dyDescent="0.2">
      <c r="A206" s="169" t="s">
        <v>396</v>
      </c>
      <c r="B206" s="173" t="s">
        <v>237</v>
      </c>
      <c r="C206" s="174" t="s">
        <v>238</v>
      </c>
      <c r="D206" s="417">
        <f t="shared" ref="D206:D209" si="70">SUM(E206+G206)</f>
        <v>169.75699999999998</v>
      </c>
      <c r="E206" s="418">
        <f>SUM(E207+E208+E209)</f>
        <v>169.75699999999998</v>
      </c>
      <c r="F206" s="417">
        <f t="shared" ref="F206" si="71">SUM(F207+F208+F209)</f>
        <v>125.73099999999999</v>
      </c>
      <c r="G206" s="386"/>
      <c r="H206" s="172"/>
      <c r="I206" s="172"/>
    </row>
    <row r="207" spans="1:9" x14ac:dyDescent="0.2">
      <c r="A207" s="169" t="s">
        <v>397</v>
      </c>
      <c r="B207" s="175" t="s">
        <v>296</v>
      </c>
      <c r="C207" s="174"/>
      <c r="D207" s="415">
        <f t="shared" si="70"/>
        <v>114.44799999999999</v>
      </c>
      <c r="E207" s="416">
        <v>114.44799999999999</v>
      </c>
      <c r="F207" s="510">
        <v>86.430999999999997</v>
      </c>
      <c r="G207" s="386"/>
      <c r="H207" s="172"/>
      <c r="I207" s="172"/>
    </row>
    <row r="208" spans="1:9" ht="24" x14ac:dyDescent="0.2">
      <c r="A208" s="176" t="s">
        <v>398</v>
      </c>
      <c r="B208" s="177" t="s">
        <v>298</v>
      </c>
      <c r="C208" s="183"/>
      <c r="D208" s="415">
        <f t="shared" si="70"/>
        <v>40.209000000000003</v>
      </c>
      <c r="E208" s="416">
        <v>40.209000000000003</v>
      </c>
      <c r="F208" s="419">
        <v>37</v>
      </c>
      <c r="G208" s="386"/>
      <c r="H208" s="172"/>
      <c r="I208" s="172"/>
    </row>
    <row r="209" spans="1:9" x14ac:dyDescent="0.2">
      <c r="A209" s="169" t="s">
        <v>399</v>
      </c>
      <c r="B209" s="175" t="s">
        <v>300</v>
      </c>
      <c r="C209" s="183"/>
      <c r="D209" s="391">
        <f t="shared" si="70"/>
        <v>15.1</v>
      </c>
      <c r="E209" s="392">
        <v>15.1</v>
      </c>
      <c r="F209" s="393">
        <v>2.2999999999999998</v>
      </c>
      <c r="G209" s="391"/>
      <c r="H209" s="172"/>
      <c r="I209" s="172"/>
    </row>
    <row r="210" spans="1:9" s="180" customFormat="1" ht="12.75" customHeight="1" x14ac:dyDescent="0.2">
      <c r="A210" s="199" t="s">
        <v>34</v>
      </c>
      <c r="B210" s="185" t="s">
        <v>103</v>
      </c>
      <c r="C210" s="528"/>
      <c r="D210" s="413">
        <f>SUM(E210+G210)</f>
        <v>989.43200000000002</v>
      </c>
      <c r="E210" s="527">
        <f>SUM(E212)</f>
        <v>939.53200000000004</v>
      </c>
      <c r="F210" s="514">
        <f t="shared" ref="F210:G210" si="72">SUM(F212)</f>
        <v>754.83299999999997</v>
      </c>
      <c r="G210" s="395">
        <f t="shared" si="72"/>
        <v>49.9</v>
      </c>
      <c r="H210" s="168"/>
      <c r="I210" s="168"/>
    </row>
    <row r="211" spans="1:9" x14ac:dyDescent="0.2">
      <c r="A211" s="169"/>
      <c r="B211" s="190" t="s">
        <v>228</v>
      </c>
      <c r="C211" s="169"/>
      <c r="D211" s="514"/>
      <c r="E211" s="416"/>
      <c r="F211" s="515"/>
      <c r="G211" s="386"/>
      <c r="H211" s="172"/>
      <c r="I211" s="172"/>
    </row>
    <row r="212" spans="1:9" x14ac:dyDescent="0.2">
      <c r="A212" s="169" t="s">
        <v>400</v>
      </c>
      <c r="B212" s="211" t="s">
        <v>237</v>
      </c>
      <c r="C212" s="231" t="s">
        <v>238</v>
      </c>
      <c r="D212" s="417">
        <f t="shared" ref="D212:D216" si="73">SUM(E212+G212)</f>
        <v>989.43200000000002</v>
      </c>
      <c r="E212" s="418">
        <f>SUM(E213+E214+E215+E216)</f>
        <v>939.53200000000004</v>
      </c>
      <c r="F212" s="417">
        <f>SUM(F213+F214+F215+F216)</f>
        <v>754.83299999999997</v>
      </c>
      <c r="G212" s="389">
        <f t="shared" ref="G212" si="74">SUM(G213+G214+G215)</f>
        <v>49.9</v>
      </c>
      <c r="H212" s="172"/>
      <c r="I212" s="172"/>
    </row>
    <row r="213" spans="1:9" x14ac:dyDescent="0.2">
      <c r="A213" s="169" t="s">
        <v>401</v>
      </c>
      <c r="B213" s="234" t="s">
        <v>296</v>
      </c>
      <c r="C213" s="231"/>
      <c r="D213" s="415">
        <f t="shared" si="73"/>
        <v>640.48900000000003</v>
      </c>
      <c r="E213" s="416">
        <v>590.58900000000006</v>
      </c>
      <c r="F213" s="416">
        <v>511.29500000000002</v>
      </c>
      <c r="G213" s="386">
        <v>49.9</v>
      </c>
      <c r="H213" s="172"/>
      <c r="I213" s="172"/>
    </row>
    <row r="214" spans="1:9" ht="24" x14ac:dyDescent="0.2">
      <c r="A214" s="176" t="s">
        <v>402</v>
      </c>
      <c r="B214" s="230" t="s">
        <v>298</v>
      </c>
      <c r="C214" s="169"/>
      <c r="D214" s="415">
        <f t="shared" si="73"/>
        <v>238.905</v>
      </c>
      <c r="E214" s="416">
        <v>238.905</v>
      </c>
      <c r="F214" s="416">
        <v>223.48599999999999</v>
      </c>
      <c r="G214" s="386"/>
      <c r="H214" s="172"/>
      <c r="I214" s="172"/>
    </row>
    <row r="215" spans="1:9" x14ac:dyDescent="0.2">
      <c r="A215" s="169" t="s">
        <v>403</v>
      </c>
      <c r="B215" s="234" t="s">
        <v>300</v>
      </c>
      <c r="C215" s="169"/>
      <c r="D215" s="386">
        <f t="shared" si="73"/>
        <v>104</v>
      </c>
      <c r="E215" s="387">
        <v>104</v>
      </c>
      <c r="F215" s="387">
        <v>14.1</v>
      </c>
      <c r="G215" s="386"/>
      <c r="H215" s="172"/>
      <c r="I215" s="172"/>
    </row>
    <row r="216" spans="1:9" ht="45" x14ac:dyDescent="0.2">
      <c r="A216" s="176" t="s">
        <v>910</v>
      </c>
      <c r="B216" s="526" t="s">
        <v>822</v>
      </c>
      <c r="C216" s="239"/>
      <c r="D216" s="511">
        <f t="shared" si="73"/>
        <v>6.0380000000000003</v>
      </c>
      <c r="E216" s="416">
        <v>6.0380000000000003</v>
      </c>
      <c r="F216" s="416">
        <v>5.952</v>
      </c>
      <c r="G216" s="386"/>
      <c r="H216" s="172"/>
      <c r="I216" s="172"/>
    </row>
    <row r="217" spans="1:9" s="180" customFormat="1" ht="12.75" customHeight="1" x14ac:dyDescent="0.2">
      <c r="A217" s="199" t="s">
        <v>35</v>
      </c>
      <c r="B217" s="186" t="s">
        <v>54</v>
      </c>
      <c r="C217" s="200"/>
      <c r="D217" s="413">
        <f>SUM(E217+G217)</f>
        <v>259.54399999999998</v>
      </c>
      <c r="E217" s="414">
        <f>SUM(E219)</f>
        <v>257.64400000000001</v>
      </c>
      <c r="F217" s="413">
        <f t="shared" ref="F217:G217" si="75">SUM(F219)</f>
        <v>197.71200000000002</v>
      </c>
      <c r="G217" s="384">
        <f t="shared" si="75"/>
        <v>1.9</v>
      </c>
      <c r="H217" s="168"/>
      <c r="I217" s="168"/>
    </row>
    <row r="218" spans="1:9" x14ac:dyDescent="0.2">
      <c r="A218" s="169"/>
      <c r="B218" s="170" t="s">
        <v>228</v>
      </c>
      <c r="C218" s="183"/>
      <c r="D218" s="514"/>
      <c r="E218" s="416"/>
      <c r="F218" s="510"/>
      <c r="G218" s="386"/>
      <c r="H218" s="172"/>
      <c r="I218" s="172"/>
    </row>
    <row r="219" spans="1:9" x14ac:dyDescent="0.2">
      <c r="A219" s="169" t="s">
        <v>404</v>
      </c>
      <c r="B219" s="173" t="s">
        <v>237</v>
      </c>
      <c r="C219" s="174" t="s">
        <v>238</v>
      </c>
      <c r="D219" s="417">
        <f t="shared" ref="D219:D222" si="76">SUM(E219+G219)</f>
        <v>259.54399999999998</v>
      </c>
      <c r="E219" s="418">
        <f>SUM(E220+E221+E222)</f>
        <v>257.64400000000001</v>
      </c>
      <c r="F219" s="417">
        <f t="shared" ref="F219:G219" si="77">SUM(F220+F221+F222)</f>
        <v>197.71200000000002</v>
      </c>
      <c r="G219" s="389">
        <f t="shared" si="77"/>
        <v>1.9</v>
      </c>
      <c r="H219" s="172"/>
      <c r="I219" s="172"/>
    </row>
    <row r="220" spans="1:9" x14ac:dyDescent="0.2">
      <c r="A220" s="169" t="s">
        <v>405</v>
      </c>
      <c r="B220" s="175" t="s">
        <v>296</v>
      </c>
      <c r="C220" s="174"/>
      <c r="D220" s="415">
        <f t="shared" si="76"/>
        <v>180.92000000000002</v>
      </c>
      <c r="E220" s="416">
        <v>179.02</v>
      </c>
      <c r="F220" s="510">
        <v>141.31200000000001</v>
      </c>
      <c r="G220" s="386">
        <v>1.9</v>
      </c>
      <c r="H220" s="172"/>
      <c r="I220" s="172"/>
    </row>
    <row r="221" spans="1:9" ht="24" x14ac:dyDescent="0.2">
      <c r="A221" s="176" t="s">
        <v>406</v>
      </c>
      <c r="B221" s="177" t="s">
        <v>298</v>
      </c>
      <c r="C221" s="183"/>
      <c r="D221" s="415">
        <f t="shared" si="76"/>
        <v>53.723999999999997</v>
      </c>
      <c r="E221" s="416">
        <v>53.723999999999997</v>
      </c>
      <c r="F221" s="388">
        <v>51.5</v>
      </c>
      <c r="G221" s="386"/>
      <c r="H221" s="172"/>
      <c r="I221" s="172"/>
    </row>
    <row r="222" spans="1:9" x14ac:dyDescent="0.2">
      <c r="A222" s="169" t="s">
        <v>407</v>
      </c>
      <c r="B222" s="175" t="s">
        <v>300</v>
      </c>
      <c r="C222" s="183"/>
      <c r="D222" s="391">
        <f t="shared" si="76"/>
        <v>24.9</v>
      </c>
      <c r="E222" s="392">
        <v>24.9</v>
      </c>
      <c r="F222" s="393">
        <v>4.9000000000000004</v>
      </c>
      <c r="G222" s="391"/>
      <c r="H222" s="172"/>
      <c r="I222" s="172"/>
    </row>
    <row r="223" spans="1:9" s="180" customFormat="1" ht="12" customHeight="1" x14ac:dyDescent="0.2">
      <c r="A223" s="199" t="s">
        <v>37</v>
      </c>
      <c r="B223" s="165" t="s">
        <v>63</v>
      </c>
      <c r="C223" s="528"/>
      <c r="D223" s="413">
        <f>SUM(E223+G223)</f>
        <v>868.60300000000018</v>
      </c>
      <c r="E223" s="414">
        <f>SUM(E225)</f>
        <v>858.85300000000018</v>
      </c>
      <c r="F223" s="413">
        <f t="shared" ref="F223:G223" si="78">SUM(F225)</f>
        <v>663.08799999999997</v>
      </c>
      <c r="G223" s="402">
        <f t="shared" si="78"/>
        <v>9.75</v>
      </c>
      <c r="H223" s="168"/>
      <c r="I223" s="168"/>
    </row>
    <row r="224" spans="1:9" x14ac:dyDescent="0.2">
      <c r="A224" s="169"/>
      <c r="B224" s="190" t="s">
        <v>228</v>
      </c>
      <c r="C224" s="169"/>
      <c r="D224" s="514"/>
      <c r="E224" s="416"/>
      <c r="F224" s="515"/>
      <c r="G224" s="398"/>
      <c r="H224" s="172"/>
      <c r="I224" s="172"/>
    </row>
    <row r="225" spans="1:9" x14ac:dyDescent="0.2">
      <c r="A225" s="169" t="s">
        <v>408</v>
      </c>
      <c r="B225" s="211" t="s">
        <v>237</v>
      </c>
      <c r="C225" s="231" t="s">
        <v>238</v>
      </c>
      <c r="D225" s="417">
        <f t="shared" ref="D225:D229" si="79">SUM(E225+G225)</f>
        <v>868.60300000000018</v>
      </c>
      <c r="E225" s="418">
        <f>SUM(E226+E227+E228+E229)</f>
        <v>858.85300000000018</v>
      </c>
      <c r="F225" s="417">
        <f>SUM(F226+F227+F228+F229)</f>
        <v>663.08799999999997</v>
      </c>
      <c r="G225" s="405">
        <f t="shared" ref="G225" si="80">SUM(G226+G227+G228)</f>
        <v>9.75</v>
      </c>
      <c r="H225" s="172"/>
      <c r="I225" s="172"/>
    </row>
    <row r="226" spans="1:9" x14ac:dyDescent="0.2">
      <c r="A226" s="169" t="s">
        <v>409</v>
      </c>
      <c r="B226" s="234" t="s">
        <v>296</v>
      </c>
      <c r="C226" s="231"/>
      <c r="D226" s="415">
        <f t="shared" si="79"/>
        <v>566.15200000000004</v>
      </c>
      <c r="E226" s="416">
        <v>565.40200000000004</v>
      </c>
      <c r="F226" s="515">
        <v>446.96899999999999</v>
      </c>
      <c r="G226" s="398">
        <v>0.75</v>
      </c>
      <c r="H226" s="172"/>
      <c r="I226" s="172"/>
    </row>
    <row r="227" spans="1:9" s="180" customFormat="1" ht="24" x14ac:dyDescent="0.2">
      <c r="A227" s="176" t="s">
        <v>410</v>
      </c>
      <c r="B227" s="230" t="s">
        <v>298</v>
      </c>
      <c r="C227" s="169"/>
      <c r="D227" s="415">
        <f t="shared" si="79"/>
        <v>211.84399999999999</v>
      </c>
      <c r="E227" s="416">
        <v>211.84399999999999</v>
      </c>
      <c r="F227" s="515">
        <v>200.339</v>
      </c>
      <c r="G227" s="395"/>
      <c r="H227" s="168"/>
      <c r="I227" s="168"/>
    </row>
    <row r="228" spans="1:9" x14ac:dyDescent="0.2">
      <c r="A228" s="169" t="s">
        <v>411</v>
      </c>
      <c r="B228" s="234" t="s">
        <v>300</v>
      </c>
      <c r="C228" s="169"/>
      <c r="D228" s="386">
        <f t="shared" si="79"/>
        <v>88.7</v>
      </c>
      <c r="E228" s="387">
        <v>79.7</v>
      </c>
      <c r="F228" s="387">
        <v>13.9</v>
      </c>
      <c r="G228" s="386">
        <v>9</v>
      </c>
      <c r="H228" s="172"/>
      <c r="I228" s="172"/>
    </row>
    <row r="229" spans="1:9" ht="45" x14ac:dyDescent="0.2">
      <c r="A229" s="176" t="s">
        <v>911</v>
      </c>
      <c r="B229" s="526" t="s">
        <v>822</v>
      </c>
      <c r="C229" s="239"/>
      <c r="D229" s="511">
        <f t="shared" si="79"/>
        <v>1.907</v>
      </c>
      <c r="E229" s="416">
        <v>1.907</v>
      </c>
      <c r="F229" s="416">
        <v>1.88</v>
      </c>
      <c r="G229" s="386"/>
      <c r="H229" s="172"/>
      <c r="I229" s="172"/>
    </row>
    <row r="230" spans="1:9" x14ac:dyDescent="0.2">
      <c r="A230" s="165" t="s">
        <v>39</v>
      </c>
      <c r="B230" s="166" t="s">
        <v>73</v>
      </c>
      <c r="C230" s="197"/>
      <c r="D230" s="413">
        <f>SUM(E230+G230)</f>
        <v>300.78800000000001</v>
      </c>
      <c r="E230" s="414">
        <f>SUM(E232)</f>
        <v>300.78800000000001</v>
      </c>
      <c r="F230" s="413">
        <f t="shared" ref="F230" si="81">SUM(F232)</f>
        <v>241.61300000000003</v>
      </c>
      <c r="G230" s="384"/>
      <c r="H230" s="168"/>
      <c r="I230" s="168"/>
    </row>
    <row r="231" spans="1:9" x14ac:dyDescent="0.2">
      <c r="A231" s="169"/>
      <c r="B231" s="170" t="s">
        <v>228</v>
      </c>
      <c r="C231" s="183"/>
      <c r="D231" s="415"/>
      <c r="E231" s="416"/>
      <c r="F231" s="510"/>
      <c r="G231" s="386"/>
      <c r="H231" s="172"/>
      <c r="I231" s="172"/>
    </row>
    <row r="232" spans="1:9" s="180" customFormat="1" x14ac:dyDescent="0.2">
      <c r="A232" s="169" t="s">
        <v>412</v>
      </c>
      <c r="B232" s="173" t="s">
        <v>237</v>
      </c>
      <c r="C232" s="174" t="s">
        <v>238</v>
      </c>
      <c r="D232" s="417">
        <f t="shared" ref="D232:D235" si="82">SUM(E232+G232)</f>
        <v>300.78800000000001</v>
      </c>
      <c r="E232" s="418">
        <f>SUM(E233+E234+E235)</f>
        <v>300.78800000000001</v>
      </c>
      <c r="F232" s="417">
        <f t="shared" ref="F232" si="83">SUM(F233+F234+F235)</f>
        <v>241.61300000000003</v>
      </c>
      <c r="G232" s="386"/>
      <c r="H232" s="172"/>
      <c r="I232" s="172"/>
    </row>
    <row r="233" spans="1:9" s="180" customFormat="1" x14ac:dyDescent="0.2">
      <c r="A233" s="169" t="s">
        <v>413</v>
      </c>
      <c r="B233" s="175" t="s">
        <v>296</v>
      </c>
      <c r="C233" s="174"/>
      <c r="D233" s="415">
        <f t="shared" si="82"/>
        <v>192.82300000000001</v>
      </c>
      <c r="E233" s="416">
        <v>192.82300000000001</v>
      </c>
      <c r="F233" s="510">
        <v>168.41300000000001</v>
      </c>
      <c r="G233" s="395"/>
      <c r="H233" s="168"/>
      <c r="I233" s="168"/>
    </row>
    <row r="234" spans="1:9" ht="24" x14ac:dyDescent="0.2">
      <c r="A234" s="176" t="s">
        <v>414</v>
      </c>
      <c r="B234" s="177" t="s">
        <v>298</v>
      </c>
      <c r="C234" s="183"/>
      <c r="D234" s="415">
        <f t="shared" si="82"/>
        <v>73.465000000000003</v>
      </c>
      <c r="E234" s="416">
        <v>73.465000000000003</v>
      </c>
      <c r="F234" s="419">
        <v>67.400000000000006</v>
      </c>
      <c r="G234" s="386"/>
      <c r="H234" s="172"/>
      <c r="I234" s="172"/>
    </row>
    <row r="235" spans="1:9" x14ac:dyDescent="0.2">
      <c r="A235" s="169" t="s">
        <v>415</v>
      </c>
      <c r="B235" s="175" t="s">
        <v>300</v>
      </c>
      <c r="C235" s="183"/>
      <c r="D235" s="391">
        <f t="shared" si="82"/>
        <v>34.5</v>
      </c>
      <c r="E235" s="392">
        <v>34.5</v>
      </c>
      <c r="F235" s="393">
        <v>5.8</v>
      </c>
      <c r="G235" s="391"/>
      <c r="H235" s="172"/>
      <c r="I235" s="172"/>
    </row>
    <row r="236" spans="1:9" s="180" customFormat="1" x14ac:dyDescent="0.2">
      <c r="A236" s="165" t="s">
        <v>40</v>
      </c>
      <c r="B236" s="166" t="s">
        <v>92</v>
      </c>
      <c r="C236" s="179"/>
      <c r="D236" s="413">
        <f>SUM(E236+G236)</f>
        <v>917.77199999999993</v>
      </c>
      <c r="E236" s="527">
        <f>SUM(E238)</f>
        <v>917.77199999999993</v>
      </c>
      <c r="F236" s="514">
        <f t="shared" ref="F236" si="84">SUM(F238)</f>
        <v>842.21699999999998</v>
      </c>
      <c r="G236" s="395"/>
      <c r="H236" s="168"/>
      <c r="I236" s="168"/>
    </row>
    <row r="237" spans="1:9" x14ac:dyDescent="0.2">
      <c r="A237" s="169"/>
      <c r="B237" s="170" t="s">
        <v>228</v>
      </c>
      <c r="C237" s="183"/>
      <c r="D237" s="514"/>
      <c r="E237" s="416"/>
      <c r="F237" s="515"/>
      <c r="G237" s="386"/>
      <c r="H237" s="172"/>
      <c r="I237" s="172"/>
    </row>
    <row r="238" spans="1:9" x14ac:dyDescent="0.2">
      <c r="A238" s="169" t="s">
        <v>416</v>
      </c>
      <c r="B238" s="173" t="s">
        <v>237</v>
      </c>
      <c r="C238" s="174" t="s">
        <v>238</v>
      </c>
      <c r="D238" s="417">
        <f t="shared" ref="D238:D242" si="85">SUM(E238+G238)</f>
        <v>917.77199999999993</v>
      </c>
      <c r="E238" s="418">
        <f>SUM(E239+E240+E241+E242)</f>
        <v>917.77199999999993</v>
      </c>
      <c r="F238" s="418">
        <f>SUM(F239+F240+F241+F242)</f>
        <v>842.21699999999998</v>
      </c>
      <c r="G238" s="386"/>
      <c r="H238" s="172"/>
      <c r="I238" s="172"/>
    </row>
    <row r="239" spans="1:9" x14ac:dyDescent="0.2">
      <c r="A239" s="169" t="s">
        <v>417</v>
      </c>
      <c r="B239" s="175" t="s">
        <v>296</v>
      </c>
      <c r="C239" s="174"/>
      <c r="D239" s="415">
        <f t="shared" si="85"/>
        <v>761.322</v>
      </c>
      <c r="E239" s="416">
        <v>761.322</v>
      </c>
      <c r="F239" s="416">
        <v>705.11699999999996</v>
      </c>
      <c r="G239" s="386"/>
      <c r="H239" s="172"/>
      <c r="I239" s="172"/>
    </row>
    <row r="240" spans="1:9" ht="24" x14ac:dyDescent="0.2">
      <c r="A240" s="176" t="s">
        <v>418</v>
      </c>
      <c r="B240" s="177" t="s">
        <v>298</v>
      </c>
      <c r="C240" s="183"/>
      <c r="D240" s="386">
        <f t="shared" si="85"/>
        <v>33.4</v>
      </c>
      <c r="E240" s="387">
        <v>33.4</v>
      </c>
      <c r="F240" s="387">
        <v>32.9</v>
      </c>
      <c r="G240" s="386"/>
      <c r="H240" s="172"/>
      <c r="I240" s="172"/>
    </row>
    <row r="241" spans="1:9" x14ac:dyDescent="0.2">
      <c r="A241" s="169" t="s">
        <v>419</v>
      </c>
      <c r="B241" s="175" t="s">
        <v>300</v>
      </c>
      <c r="C241" s="183"/>
      <c r="D241" s="386">
        <f t="shared" si="85"/>
        <v>57.4</v>
      </c>
      <c r="E241" s="387">
        <v>57.4</v>
      </c>
      <c r="F241" s="387">
        <v>39.5</v>
      </c>
      <c r="G241" s="386"/>
      <c r="H241" s="172"/>
      <c r="I241" s="172"/>
    </row>
    <row r="242" spans="1:9" ht="85.5" customHeight="1" x14ac:dyDescent="0.2">
      <c r="A242" s="176" t="s">
        <v>420</v>
      </c>
      <c r="B242" s="201" t="s">
        <v>107</v>
      </c>
      <c r="C242" s="183"/>
      <c r="D242" s="557">
        <f t="shared" si="85"/>
        <v>65.650000000000006</v>
      </c>
      <c r="E242" s="558">
        <v>65.650000000000006</v>
      </c>
      <c r="F242" s="409">
        <v>64.7</v>
      </c>
      <c r="G242" s="386"/>
      <c r="H242" s="172"/>
      <c r="I242" s="172"/>
    </row>
    <row r="243" spans="1:9" s="180" customFormat="1" x14ac:dyDescent="0.2">
      <c r="A243" s="165" t="s">
        <v>41</v>
      </c>
      <c r="B243" s="202" t="s">
        <v>93</v>
      </c>
      <c r="C243" s="179"/>
      <c r="D243" s="413">
        <f>SUM(E243+G243)</f>
        <v>137.27799999999999</v>
      </c>
      <c r="E243" s="525">
        <f>SUM(E245)</f>
        <v>137.27799999999999</v>
      </c>
      <c r="F243" s="413">
        <f t="shared" ref="F243" si="86">SUM(F245)</f>
        <v>119.58300000000001</v>
      </c>
      <c r="G243" s="384"/>
      <c r="H243" s="168"/>
      <c r="I243" s="168"/>
    </row>
    <row r="244" spans="1:9" x14ac:dyDescent="0.2">
      <c r="A244" s="169"/>
      <c r="B244" s="170" t="s">
        <v>228</v>
      </c>
      <c r="C244" s="183"/>
      <c r="D244" s="514"/>
      <c r="E244" s="510"/>
      <c r="F244" s="415"/>
      <c r="G244" s="386"/>
      <c r="H244" s="172"/>
      <c r="I244" s="172"/>
    </row>
    <row r="245" spans="1:9" x14ac:dyDescent="0.2">
      <c r="A245" s="169" t="s">
        <v>421</v>
      </c>
      <c r="B245" s="173" t="s">
        <v>237</v>
      </c>
      <c r="C245" s="174" t="s">
        <v>238</v>
      </c>
      <c r="D245" s="417">
        <f t="shared" ref="D245:D249" si="87">SUM(E245+G245)</f>
        <v>137.27799999999999</v>
      </c>
      <c r="E245" s="417">
        <f>SUM(E246+E247+E248+E249)</f>
        <v>137.27799999999999</v>
      </c>
      <c r="F245" s="529">
        <f>SUM(F246+F247+F248+F249)</f>
        <v>119.58300000000001</v>
      </c>
      <c r="G245" s="386"/>
      <c r="H245" s="172"/>
      <c r="I245" s="172"/>
    </row>
    <row r="246" spans="1:9" x14ac:dyDescent="0.2">
      <c r="A246" s="169" t="s">
        <v>422</v>
      </c>
      <c r="B246" s="175" t="s">
        <v>296</v>
      </c>
      <c r="C246" s="174"/>
      <c r="D246" s="415">
        <f t="shared" si="87"/>
        <v>121.27800000000001</v>
      </c>
      <c r="E246" s="510">
        <v>121.27800000000001</v>
      </c>
      <c r="F246" s="415">
        <v>105.983</v>
      </c>
      <c r="G246" s="386"/>
      <c r="H246" s="172"/>
      <c r="I246" s="172"/>
    </row>
    <row r="247" spans="1:9" ht="24" x14ac:dyDescent="0.2">
      <c r="A247" s="176" t="s">
        <v>423</v>
      </c>
      <c r="B247" s="177" t="s">
        <v>298</v>
      </c>
      <c r="C247" s="183"/>
      <c r="D247" s="386">
        <f t="shared" si="87"/>
        <v>4.0999999999999996</v>
      </c>
      <c r="E247" s="388">
        <v>4.0999999999999996</v>
      </c>
      <c r="F247" s="386">
        <v>4</v>
      </c>
      <c r="G247" s="386"/>
      <c r="H247" s="172"/>
      <c r="I247" s="172"/>
    </row>
    <row r="248" spans="1:9" x14ac:dyDescent="0.2">
      <c r="A248" s="169" t="s">
        <v>424</v>
      </c>
      <c r="B248" s="175" t="s">
        <v>300</v>
      </c>
      <c r="C248" s="183"/>
      <c r="D248" s="386">
        <f t="shared" si="87"/>
        <v>6.9</v>
      </c>
      <c r="E248" s="388">
        <v>6.9</v>
      </c>
      <c r="F248" s="386">
        <v>4.7</v>
      </c>
      <c r="G248" s="386"/>
      <c r="H248" s="172"/>
      <c r="I248" s="172"/>
    </row>
    <row r="249" spans="1:9" ht="85.5" customHeight="1" x14ac:dyDescent="0.2">
      <c r="A249" s="176" t="s">
        <v>425</v>
      </c>
      <c r="B249" s="201" t="s">
        <v>107</v>
      </c>
      <c r="C249" s="183"/>
      <c r="D249" s="408">
        <f t="shared" si="87"/>
        <v>5</v>
      </c>
      <c r="E249" s="411">
        <v>5</v>
      </c>
      <c r="F249" s="412">
        <v>4.9000000000000004</v>
      </c>
      <c r="G249" s="391"/>
      <c r="H249" s="172"/>
      <c r="I249" s="172"/>
    </row>
    <row r="250" spans="1:9" ht="12.75" customHeight="1" x14ac:dyDescent="0.2">
      <c r="A250" s="199" t="s">
        <v>42</v>
      </c>
      <c r="B250" s="203" t="s">
        <v>99</v>
      </c>
      <c r="C250" s="200"/>
      <c r="D250" s="413">
        <f>SUM(E250+G250)</f>
        <v>194.93299999999999</v>
      </c>
      <c r="E250" s="414">
        <f>SUM(E252)</f>
        <v>194.93299999999999</v>
      </c>
      <c r="F250" s="402">
        <f t="shared" ref="F250" si="88">SUM(F252)</f>
        <v>143.76</v>
      </c>
      <c r="G250" s="384"/>
      <c r="H250" s="168"/>
      <c r="I250" s="168"/>
    </row>
    <row r="251" spans="1:9" x14ac:dyDescent="0.2">
      <c r="A251" s="169"/>
      <c r="B251" s="170" t="s">
        <v>228</v>
      </c>
      <c r="C251" s="183"/>
      <c r="D251" s="415"/>
      <c r="E251" s="416"/>
      <c r="F251" s="406"/>
      <c r="G251" s="386"/>
      <c r="H251" s="172"/>
      <c r="I251" s="172"/>
    </row>
    <row r="252" spans="1:9" x14ac:dyDescent="0.2">
      <c r="A252" s="169" t="s">
        <v>426</v>
      </c>
      <c r="B252" s="173" t="s">
        <v>237</v>
      </c>
      <c r="C252" s="174" t="s">
        <v>238</v>
      </c>
      <c r="D252" s="417">
        <f t="shared" ref="D252:D256" si="89">SUM(E252+G252)</f>
        <v>194.93299999999999</v>
      </c>
      <c r="E252" s="418">
        <f>SUM(E253+E254+E255+E256)</f>
        <v>194.93299999999999</v>
      </c>
      <c r="F252" s="407">
        <f>SUM(F253+F254+F255+F256)</f>
        <v>143.76</v>
      </c>
      <c r="G252" s="386"/>
      <c r="H252" s="172"/>
      <c r="I252" s="172"/>
    </row>
    <row r="253" spans="1:9" x14ac:dyDescent="0.2">
      <c r="A253" s="169" t="s">
        <v>427</v>
      </c>
      <c r="B253" s="175" t="s">
        <v>296</v>
      </c>
      <c r="C253" s="174"/>
      <c r="D253" s="415">
        <f t="shared" si="89"/>
        <v>138.233</v>
      </c>
      <c r="E253" s="416">
        <v>138.233</v>
      </c>
      <c r="F253" s="419">
        <v>98.06</v>
      </c>
      <c r="G253" s="386"/>
      <c r="H253" s="172"/>
      <c r="I253" s="172"/>
    </row>
    <row r="254" spans="1:9" ht="24" x14ac:dyDescent="0.2">
      <c r="A254" s="176" t="s">
        <v>428</v>
      </c>
      <c r="B254" s="177" t="s">
        <v>298</v>
      </c>
      <c r="C254" s="183"/>
      <c r="D254" s="386">
        <f t="shared" si="89"/>
        <v>32.1</v>
      </c>
      <c r="E254" s="387">
        <v>32.1</v>
      </c>
      <c r="F254" s="388">
        <v>31.6</v>
      </c>
      <c r="G254" s="386"/>
      <c r="H254" s="172"/>
      <c r="I254" s="172"/>
    </row>
    <row r="255" spans="1:9" x14ac:dyDescent="0.2">
      <c r="A255" s="169" t="s">
        <v>429</v>
      </c>
      <c r="B255" s="175" t="s">
        <v>300</v>
      </c>
      <c r="C255" s="183"/>
      <c r="D255" s="386">
        <f t="shared" si="89"/>
        <v>15</v>
      </c>
      <c r="E255" s="387">
        <v>15</v>
      </c>
      <c r="F255" s="388">
        <v>4.5999999999999996</v>
      </c>
      <c r="G255" s="386"/>
      <c r="H255" s="172"/>
      <c r="I255" s="172"/>
    </row>
    <row r="256" spans="1:9" ht="87" customHeight="1" x14ac:dyDescent="0.2">
      <c r="A256" s="176" t="s">
        <v>430</v>
      </c>
      <c r="B256" s="201" t="s">
        <v>107</v>
      </c>
      <c r="C256" s="183"/>
      <c r="D256" s="408">
        <f t="shared" si="89"/>
        <v>9.6</v>
      </c>
      <c r="E256" s="409">
        <v>9.6</v>
      </c>
      <c r="F256" s="411">
        <v>9.5</v>
      </c>
      <c r="G256" s="386"/>
      <c r="H256" s="172"/>
      <c r="I256" s="172"/>
    </row>
    <row r="257" spans="1:19" s="180" customFormat="1" x14ac:dyDescent="0.2">
      <c r="A257" s="165" t="s">
        <v>43</v>
      </c>
      <c r="B257" s="204" t="s">
        <v>78</v>
      </c>
      <c r="C257" s="179"/>
      <c r="D257" s="402">
        <f>SUM(E257+G257)</f>
        <v>266.35000000000002</v>
      </c>
      <c r="E257" s="402">
        <f>SUM(E259)</f>
        <v>257.35000000000002</v>
      </c>
      <c r="F257" s="384">
        <f t="shared" ref="F257:G257" si="90">SUM(F259)</f>
        <v>209.10000000000002</v>
      </c>
      <c r="G257" s="384">
        <f t="shared" si="90"/>
        <v>9</v>
      </c>
      <c r="H257" s="168"/>
      <c r="I257" s="168"/>
    </row>
    <row r="258" spans="1:19" x14ac:dyDescent="0.2">
      <c r="A258" s="169"/>
      <c r="B258" s="170" t="s">
        <v>228</v>
      </c>
      <c r="C258" s="183"/>
      <c r="D258" s="555"/>
      <c r="E258" s="398"/>
      <c r="F258" s="386"/>
      <c r="G258" s="386"/>
      <c r="H258" s="172"/>
      <c r="I258" s="172"/>
    </row>
    <row r="259" spans="1:19" x14ac:dyDescent="0.2">
      <c r="A259" s="169" t="s">
        <v>431</v>
      </c>
      <c r="B259" s="173" t="s">
        <v>237</v>
      </c>
      <c r="C259" s="174" t="s">
        <v>238</v>
      </c>
      <c r="D259" s="405">
        <f t="shared" ref="D259:D263" si="91">SUM(E259+G259)</f>
        <v>266.35000000000002</v>
      </c>
      <c r="E259" s="405">
        <f>SUM(E260+E261+E262+E263)</f>
        <v>257.35000000000002</v>
      </c>
      <c r="F259" s="389">
        <f>SUM(F260+F261+F262+F263)</f>
        <v>209.10000000000002</v>
      </c>
      <c r="G259" s="389">
        <f>SUM(G260+G261+G262+G263)</f>
        <v>9</v>
      </c>
      <c r="H259" s="172"/>
      <c r="I259" s="172"/>
    </row>
    <row r="260" spans="1:19" x14ac:dyDescent="0.2">
      <c r="A260" s="169" t="s">
        <v>432</v>
      </c>
      <c r="B260" s="175" t="s">
        <v>296</v>
      </c>
      <c r="C260" s="174"/>
      <c r="D260" s="386">
        <f t="shared" si="91"/>
        <v>217.1</v>
      </c>
      <c r="E260" s="386">
        <v>208.1</v>
      </c>
      <c r="F260" s="386">
        <v>169.8</v>
      </c>
      <c r="G260" s="386">
        <v>9</v>
      </c>
      <c r="H260" s="172"/>
      <c r="I260" s="172"/>
    </row>
    <row r="261" spans="1:19" ht="24" x14ac:dyDescent="0.2">
      <c r="A261" s="176" t="s">
        <v>433</v>
      </c>
      <c r="B261" s="177" t="s">
        <v>298</v>
      </c>
      <c r="C261" s="183"/>
      <c r="D261" s="386">
        <f t="shared" si="91"/>
        <v>21.5</v>
      </c>
      <c r="E261" s="386">
        <v>21.5</v>
      </c>
      <c r="F261" s="386">
        <v>20.8</v>
      </c>
      <c r="G261" s="386"/>
      <c r="H261" s="172"/>
      <c r="I261" s="172"/>
    </row>
    <row r="262" spans="1:19" x14ac:dyDescent="0.2">
      <c r="A262" s="169" t="s">
        <v>434</v>
      </c>
      <c r="B262" s="175" t="s">
        <v>300</v>
      </c>
      <c r="C262" s="183"/>
      <c r="D262" s="386">
        <f t="shared" si="91"/>
        <v>17</v>
      </c>
      <c r="E262" s="386">
        <v>17</v>
      </c>
      <c r="F262" s="386">
        <v>7.9</v>
      </c>
      <c r="G262" s="386"/>
      <c r="H262" s="172"/>
      <c r="I262" s="172"/>
    </row>
    <row r="263" spans="1:19" ht="90" x14ac:dyDescent="0.2">
      <c r="A263" s="176" t="s">
        <v>435</v>
      </c>
      <c r="B263" s="201" t="s">
        <v>107</v>
      </c>
      <c r="C263" s="183"/>
      <c r="D263" s="559">
        <f t="shared" si="91"/>
        <v>10.75</v>
      </c>
      <c r="E263" s="559">
        <v>10.75</v>
      </c>
      <c r="F263" s="412">
        <v>10.6</v>
      </c>
      <c r="G263" s="391"/>
      <c r="H263" s="172"/>
      <c r="I263" s="172"/>
    </row>
    <row r="264" spans="1:19" s="180" customFormat="1" x14ac:dyDescent="0.2">
      <c r="A264" s="166" t="s">
        <v>44</v>
      </c>
      <c r="B264" s="202" t="s">
        <v>74</v>
      </c>
      <c r="C264" s="179"/>
      <c r="D264" s="420">
        <f>SUM(E264+G264)</f>
        <v>204.89999999999998</v>
      </c>
      <c r="E264" s="395">
        <f>SUM(E266+E269)</f>
        <v>204.89999999999998</v>
      </c>
      <c r="F264" s="395">
        <f>SUM(F266+F269)</f>
        <v>123.7</v>
      </c>
      <c r="G264" s="395"/>
      <c r="H264" s="168"/>
      <c r="I264" s="168"/>
    </row>
    <row r="265" spans="1:19" x14ac:dyDescent="0.2">
      <c r="A265" s="195"/>
      <c r="B265" s="170" t="s">
        <v>228</v>
      </c>
      <c r="C265" s="183"/>
      <c r="D265" s="420"/>
      <c r="E265" s="386"/>
      <c r="F265" s="397"/>
      <c r="G265" s="386"/>
      <c r="H265" s="172"/>
      <c r="I265" s="172"/>
    </row>
    <row r="266" spans="1:19" x14ac:dyDescent="0.2">
      <c r="A266" s="195" t="s">
        <v>436</v>
      </c>
      <c r="B266" s="173" t="s">
        <v>237</v>
      </c>
      <c r="C266" s="174" t="s">
        <v>238</v>
      </c>
      <c r="D266" s="421">
        <f t="shared" ref="D266:D270" si="92">SUM(E266+G266)</f>
        <v>195.2</v>
      </c>
      <c r="E266" s="389">
        <f>SUM(E267+E268)</f>
        <v>195.2</v>
      </c>
      <c r="F266" s="389">
        <f t="shared" ref="F266" si="93">SUM(F267+F268)</f>
        <v>123.7</v>
      </c>
      <c r="G266" s="386"/>
      <c r="H266" s="172"/>
      <c r="I266" s="172"/>
    </row>
    <row r="267" spans="1:19" x14ac:dyDescent="0.2">
      <c r="A267" s="195" t="s">
        <v>437</v>
      </c>
      <c r="B267" s="175" t="s">
        <v>296</v>
      </c>
      <c r="C267" s="174"/>
      <c r="D267" s="422">
        <f t="shared" si="92"/>
        <v>135</v>
      </c>
      <c r="E267" s="386">
        <v>135</v>
      </c>
      <c r="F267" s="387">
        <v>113.5</v>
      </c>
      <c r="G267" s="386"/>
      <c r="H267" s="172"/>
      <c r="I267" s="172"/>
    </row>
    <row r="268" spans="1:19" x14ac:dyDescent="0.2">
      <c r="A268" s="195" t="s">
        <v>438</v>
      </c>
      <c r="B268" s="175" t="s">
        <v>300</v>
      </c>
      <c r="C268" s="195"/>
      <c r="D268" s="388">
        <f t="shared" si="92"/>
        <v>60.2</v>
      </c>
      <c r="E268" s="386">
        <v>60.2</v>
      </c>
      <c r="F268" s="387">
        <v>10.199999999999999</v>
      </c>
      <c r="G268" s="386"/>
      <c r="H268" s="172"/>
      <c r="I268" s="172"/>
    </row>
    <row r="269" spans="1:19" x14ac:dyDescent="0.2">
      <c r="A269" s="195" t="s">
        <v>439</v>
      </c>
      <c r="B269" s="205" t="s">
        <v>440</v>
      </c>
      <c r="C269" s="183"/>
      <c r="D269" s="389">
        <f t="shared" si="92"/>
        <v>9.6999999999999993</v>
      </c>
      <c r="E269" s="390">
        <f>E270</f>
        <v>9.6999999999999993</v>
      </c>
      <c r="F269" s="387"/>
      <c r="G269" s="386"/>
      <c r="H269" s="172"/>
      <c r="I269" s="172"/>
    </row>
    <row r="270" spans="1:19" ht="24" x14ac:dyDescent="0.2">
      <c r="A270" s="206" t="s">
        <v>441</v>
      </c>
      <c r="B270" s="207" t="s">
        <v>442</v>
      </c>
      <c r="C270" s="208"/>
      <c r="D270" s="391">
        <f t="shared" si="92"/>
        <v>9.6999999999999993</v>
      </c>
      <c r="E270" s="387">
        <v>9.6999999999999993</v>
      </c>
      <c r="F270" s="387"/>
      <c r="G270" s="386"/>
      <c r="H270" s="172"/>
      <c r="I270" s="172"/>
    </row>
    <row r="271" spans="1:19" x14ac:dyDescent="0.2">
      <c r="A271" s="165" t="s">
        <v>45</v>
      </c>
      <c r="B271" s="166" t="s">
        <v>443</v>
      </c>
      <c r="C271" s="197"/>
      <c r="D271" s="517">
        <f>SUM(E271+G271)</f>
        <v>234.51300000000001</v>
      </c>
      <c r="E271" s="413">
        <f>SUM(E273)</f>
        <v>234.51300000000001</v>
      </c>
      <c r="F271" s="414">
        <f t="shared" ref="F271" si="94">SUM(F273)</f>
        <v>218.86799999999999</v>
      </c>
      <c r="G271" s="385"/>
      <c r="H271" s="168"/>
      <c r="I271" s="168"/>
    </row>
    <row r="272" spans="1:19" x14ac:dyDescent="0.2">
      <c r="A272" s="169"/>
      <c r="B272" s="170" t="s">
        <v>228</v>
      </c>
      <c r="C272" s="171"/>
      <c r="D272" s="520"/>
      <c r="E272" s="415"/>
      <c r="F272" s="416"/>
      <c r="G272" s="387"/>
      <c r="H272" s="172"/>
      <c r="I272" s="210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169" t="s">
        <v>444</v>
      </c>
      <c r="B273" s="173" t="s">
        <v>237</v>
      </c>
      <c r="C273" s="174" t="s">
        <v>238</v>
      </c>
      <c r="D273" s="519">
        <f t="shared" ref="D273:D276" si="95">SUM(E273+G273)</f>
        <v>234.51300000000001</v>
      </c>
      <c r="E273" s="417">
        <f>SUM(E274+E275+E276)</f>
        <v>234.51300000000001</v>
      </c>
      <c r="F273" s="418">
        <f>SUM(F274+F275+F276)</f>
        <v>218.86799999999999</v>
      </c>
      <c r="G273" s="387"/>
      <c r="H273" s="172"/>
      <c r="I273" s="210"/>
      <c r="J273" s="212"/>
      <c r="K273" s="212"/>
      <c r="L273" s="212"/>
      <c r="M273" s="212"/>
      <c r="N273" s="2"/>
      <c r="O273" s="2"/>
      <c r="P273" s="2"/>
      <c r="Q273" s="2"/>
      <c r="R273" s="2"/>
      <c r="S273" s="2"/>
    </row>
    <row r="274" spans="1:19" x14ac:dyDescent="0.2">
      <c r="A274" s="169" t="s">
        <v>445</v>
      </c>
      <c r="B274" s="175" t="s">
        <v>296</v>
      </c>
      <c r="C274" s="174"/>
      <c r="D274" s="422">
        <f t="shared" si="95"/>
        <v>123.4</v>
      </c>
      <c r="E274" s="386">
        <v>123.4</v>
      </c>
      <c r="F274" s="387">
        <v>109.3</v>
      </c>
      <c r="G274" s="387"/>
      <c r="H274" s="172"/>
      <c r="I274" s="210"/>
      <c r="J274" s="2"/>
      <c r="K274" s="2"/>
      <c r="L274" s="2"/>
      <c r="M274" s="2"/>
      <c r="N274" s="2"/>
      <c r="O274" s="2"/>
      <c r="P274" s="212"/>
      <c r="Q274" s="2"/>
      <c r="R274" s="2"/>
      <c r="S274" s="2"/>
    </row>
    <row r="275" spans="1:19" ht="24" x14ac:dyDescent="0.2">
      <c r="A275" s="169" t="s">
        <v>446</v>
      </c>
      <c r="B275" s="177" t="s">
        <v>298</v>
      </c>
      <c r="C275" s="171"/>
      <c r="D275" s="422">
        <f t="shared" si="95"/>
        <v>107.9</v>
      </c>
      <c r="E275" s="386">
        <v>107.9</v>
      </c>
      <c r="F275" s="387">
        <v>106.4</v>
      </c>
      <c r="G275" s="387"/>
      <c r="H275" s="172"/>
      <c r="I275" s="3"/>
      <c r="J275" s="212"/>
      <c r="K275" s="212"/>
      <c r="L275" s="212"/>
      <c r="M275" s="212"/>
      <c r="N275" s="2"/>
      <c r="O275" s="2"/>
      <c r="P275" s="212"/>
      <c r="Q275" s="2"/>
      <c r="R275" s="2"/>
      <c r="S275" s="2"/>
    </row>
    <row r="276" spans="1:19" ht="56.25" x14ac:dyDescent="0.2">
      <c r="A276" s="237" t="s">
        <v>912</v>
      </c>
      <c r="B276" s="508" t="s">
        <v>818</v>
      </c>
      <c r="C276" s="532"/>
      <c r="D276" s="521">
        <f t="shared" si="95"/>
        <v>3.2130000000000001</v>
      </c>
      <c r="E276" s="511">
        <v>3.2130000000000001</v>
      </c>
      <c r="F276" s="512">
        <v>3.1680000000000001</v>
      </c>
      <c r="G276" s="392"/>
      <c r="H276" s="172"/>
      <c r="I276" s="3"/>
      <c r="J276" s="212"/>
      <c r="K276" s="212"/>
      <c r="L276" s="212"/>
      <c r="M276" s="212"/>
      <c r="N276" s="2"/>
      <c r="O276" s="2"/>
      <c r="P276" s="212"/>
      <c r="Q276" s="2"/>
      <c r="R276" s="2"/>
      <c r="S276" s="2"/>
    </row>
    <row r="277" spans="1:19" x14ac:dyDescent="0.2">
      <c r="A277" s="530" t="s">
        <v>447</v>
      </c>
      <c r="B277" s="215" t="s">
        <v>102</v>
      </c>
      <c r="C277" s="170"/>
      <c r="D277" s="395">
        <f>SUM(E277+G277)</f>
        <v>116.6</v>
      </c>
      <c r="E277" s="531">
        <f>SUM(E279)</f>
        <v>116.6</v>
      </c>
      <c r="F277" s="395">
        <f t="shared" ref="F277" si="96">SUM(F279)</f>
        <v>92.2</v>
      </c>
      <c r="G277" s="395"/>
      <c r="H277" s="168"/>
      <c r="I277" s="210"/>
      <c r="J277" s="212"/>
      <c r="K277" s="212"/>
      <c r="L277" s="212"/>
      <c r="M277" s="212"/>
      <c r="N277" s="2"/>
      <c r="O277" s="2"/>
      <c r="P277" s="2"/>
      <c r="Q277" s="2"/>
      <c r="R277" s="2"/>
      <c r="S277" s="2"/>
    </row>
    <row r="278" spans="1:19" x14ac:dyDescent="0.2">
      <c r="A278" s="195"/>
      <c r="B278" s="171" t="s">
        <v>228</v>
      </c>
      <c r="C278" s="170"/>
      <c r="D278" s="386"/>
      <c r="E278" s="388"/>
      <c r="F278" s="386"/>
      <c r="G278" s="386"/>
      <c r="H278" s="172"/>
      <c r="I278" s="210"/>
      <c r="J278" s="212"/>
      <c r="K278" s="212"/>
      <c r="L278" s="212"/>
      <c r="M278" s="212"/>
      <c r="N278" s="2"/>
      <c r="O278" s="2"/>
      <c r="P278" s="2"/>
      <c r="Q278" s="2"/>
      <c r="R278" s="2"/>
      <c r="S278" s="2"/>
    </row>
    <row r="279" spans="1:19" x14ac:dyDescent="0.2">
      <c r="A279" s="178" t="s">
        <v>448</v>
      </c>
      <c r="B279" s="173" t="s">
        <v>244</v>
      </c>
      <c r="C279" s="217" t="s">
        <v>238</v>
      </c>
      <c r="D279" s="389">
        <f t="shared" ref="D279:D281" si="97">SUM(E279+G279)</f>
        <v>116.6</v>
      </c>
      <c r="E279" s="410">
        <f>SUM(E280+E281)</f>
        <v>116.6</v>
      </c>
      <c r="F279" s="389">
        <f>SUM(F280+F281)</f>
        <v>92.2</v>
      </c>
      <c r="G279" s="386"/>
      <c r="H279" s="172"/>
      <c r="I279" s="210"/>
      <c r="J279" s="212"/>
      <c r="K279" s="212"/>
      <c r="L279" s="212"/>
      <c r="M279" s="212"/>
      <c r="N279" s="2"/>
      <c r="O279" s="2"/>
      <c r="P279" s="2"/>
      <c r="Q279" s="2"/>
      <c r="R279" s="2"/>
      <c r="S279" s="2"/>
    </row>
    <row r="280" spans="1:19" x14ac:dyDescent="0.2">
      <c r="A280" s="195" t="s">
        <v>449</v>
      </c>
      <c r="B280" s="175" t="s">
        <v>296</v>
      </c>
      <c r="C280" s="170"/>
      <c r="D280" s="386">
        <f t="shared" si="97"/>
        <v>115.8</v>
      </c>
      <c r="E280" s="388">
        <v>115.8</v>
      </c>
      <c r="F280" s="386">
        <v>92.2</v>
      </c>
      <c r="G280" s="386"/>
      <c r="H280" s="172"/>
      <c r="I280" s="210"/>
      <c r="J280" s="212"/>
      <c r="K280" s="212"/>
      <c r="L280" s="212"/>
      <c r="M280" s="212"/>
      <c r="N280" s="2"/>
      <c r="O280" s="2"/>
      <c r="P280" s="2"/>
      <c r="Q280" s="2"/>
      <c r="R280" s="2"/>
      <c r="S280" s="2"/>
    </row>
    <row r="281" spans="1:19" x14ac:dyDescent="0.2">
      <c r="A281" s="196" t="s">
        <v>450</v>
      </c>
      <c r="B281" s="218" t="s">
        <v>300</v>
      </c>
      <c r="C281" s="182"/>
      <c r="D281" s="391">
        <f t="shared" si="97"/>
        <v>0.8</v>
      </c>
      <c r="E281" s="388">
        <v>0.8</v>
      </c>
      <c r="F281" s="391"/>
      <c r="G281" s="391"/>
      <c r="H281" s="172"/>
      <c r="I281" s="210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22.5" customHeight="1" x14ac:dyDescent="0.2">
      <c r="A282" s="219" t="s">
        <v>104</v>
      </c>
      <c r="B282" s="220" t="s">
        <v>96</v>
      </c>
      <c r="C282" s="166"/>
      <c r="D282" s="395">
        <f>SUM(E282+G282)</f>
        <v>239.39999999999998</v>
      </c>
      <c r="E282" s="384">
        <f>SUM(E284)</f>
        <v>239.39999999999998</v>
      </c>
      <c r="F282" s="384">
        <f t="shared" ref="F282" si="98">SUM(F284)</f>
        <v>77.7</v>
      </c>
      <c r="G282" s="384"/>
      <c r="H282" s="168"/>
      <c r="I282" s="221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195"/>
      <c r="B283" s="190" t="s">
        <v>228</v>
      </c>
      <c r="C283" s="195"/>
      <c r="D283" s="386"/>
      <c r="E283" s="386"/>
      <c r="F283" s="397"/>
      <c r="G283" s="386"/>
      <c r="H283" s="172"/>
      <c r="I283" s="210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23.25" customHeight="1" x14ac:dyDescent="0.2">
      <c r="A284" s="178" t="s">
        <v>451</v>
      </c>
      <c r="B284" s="222" t="s">
        <v>452</v>
      </c>
      <c r="C284" s="181" t="s">
        <v>251</v>
      </c>
      <c r="D284" s="389">
        <f t="shared" ref="D284:D286" si="99">SUM(E284+G284)</f>
        <v>239.39999999999998</v>
      </c>
      <c r="E284" s="389">
        <f>SUM(E285+E286)</f>
        <v>239.39999999999998</v>
      </c>
      <c r="F284" s="389">
        <f t="shared" ref="F284" si="100">SUM(F285+F286)</f>
        <v>77.7</v>
      </c>
      <c r="G284" s="386"/>
      <c r="H284" s="223"/>
      <c r="I284" s="224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195" t="s">
        <v>453</v>
      </c>
      <c r="B285" s="175" t="s">
        <v>296</v>
      </c>
      <c r="C285" s="181"/>
      <c r="D285" s="386">
        <f t="shared" si="99"/>
        <v>189.39999999999998</v>
      </c>
      <c r="E285" s="386">
        <f>112.8+2+74.6</f>
        <v>189.39999999999998</v>
      </c>
      <c r="F285" s="387">
        <f>70.3+3.4</f>
        <v>73.7</v>
      </c>
      <c r="G285" s="386"/>
      <c r="H285" s="223"/>
      <c r="I285" s="224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195" t="s">
        <v>454</v>
      </c>
      <c r="B286" s="175" t="s">
        <v>300</v>
      </c>
      <c r="C286" s="225"/>
      <c r="D286" s="386">
        <f t="shared" si="99"/>
        <v>50</v>
      </c>
      <c r="E286" s="386">
        <v>50</v>
      </c>
      <c r="F286" s="397">
        <v>4</v>
      </c>
      <c r="G286" s="386"/>
      <c r="H286" s="172"/>
      <c r="I286" s="210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24" x14ac:dyDescent="0.2">
      <c r="A287" s="185" t="s">
        <v>47</v>
      </c>
      <c r="B287" s="186" t="s">
        <v>455</v>
      </c>
      <c r="C287" s="561"/>
      <c r="D287" s="560">
        <f>E287+G287</f>
        <v>816.70499999999993</v>
      </c>
      <c r="E287" s="423">
        <f t="shared" ref="E287:G287" si="101">SUM(E289)</f>
        <v>798.90499999999997</v>
      </c>
      <c r="F287" s="423">
        <f t="shared" si="101"/>
        <v>572.65599999999995</v>
      </c>
      <c r="G287" s="425">
        <f t="shared" si="101"/>
        <v>17.8</v>
      </c>
      <c r="H287" s="226"/>
      <c r="I287" s="227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169"/>
      <c r="B288" s="170" t="s">
        <v>228</v>
      </c>
      <c r="C288" s="225"/>
      <c r="D288" s="465"/>
      <c r="E288" s="377"/>
      <c r="F288" s="426"/>
      <c r="G288" s="427"/>
      <c r="H288" s="172"/>
      <c r="I288" s="210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169" t="s">
        <v>456</v>
      </c>
      <c r="B289" s="205" t="s">
        <v>440</v>
      </c>
      <c r="C289" s="261" t="s">
        <v>457</v>
      </c>
      <c r="D289" s="382">
        <f>E289+G289</f>
        <v>816.70499999999993</v>
      </c>
      <c r="E289" s="428">
        <f>SUM(E290:E296)</f>
        <v>798.90499999999997</v>
      </c>
      <c r="F289" s="428">
        <f>SUM(F290:F296)</f>
        <v>572.65599999999995</v>
      </c>
      <c r="G289" s="383">
        <f t="shared" ref="G289" si="102">SUM(G290:G294)</f>
        <v>17.8</v>
      </c>
      <c r="H289" s="228"/>
      <c r="I289" s="229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169" t="s">
        <v>458</v>
      </c>
      <c r="B290" s="175" t="s">
        <v>296</v>
      </c>
      <c r="C290" s="261"/>
      <c r="D290" s="400">
        <f t="shared" ref="D290:D296" si="103">E290+G290</f>
        <v>197</v>
      </c>
      <c r="E290" s="427">
        <v>196</v>
      </c>
      <c r="F290" s="400">
        <v>156.30000000000001</v>
      </c>
      <c r="G290" s="427">
        <v>1</v>
      </c>
      <c r="H290" s="172"/>
      <c r="I290" s="210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169" t="s">
        <v>459</v>
      </c>
      <c r="B291" s="175" t="s">
        <v>460</v>
      </c>
      <c r="C291" s="261"/>
      <c r="D291" s="400">
        <f t="shared" si="103"/>
        <v>503.1</v>
      </c>
      <c r="E291" s="427">
        <v>503.1</v>
      </c>
      <c r="F291" s="426">
        <v>390</v>
      </c>
      <c r="G291" s="427"/>
      <c r="H291" s="172"/>
      <c r="I291" s="210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169" t="s">
        <v>461</v>
      </c>
      <c r="B292" s="175" t="s">
        <v>300</v>
      </c>
      <c r="C292" s="261"/>
      <c r="D292" s="400">
        <f t="shared" si="103"/>
        <v>8</v>
      </c>
      <c r="E292" s="427">
        <v>3</v>
      </c>
      <c r="F292" s="400">
        <v>2</v>
      </c>
      <c r="G292" s="427">
        <v>5</v>
      </c>
      <c r="H292" s="223"/>
      <c r="I292" s="224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33" customHeight="1" x14ac:dyDescent="0.2">
      <c r="A293" s="176" t="s">
        <v>462</v>
      </c>
      <c r="B293" s="177" t="s">
        <v>463</v>
      </c>
      <c r="C293" s="261"/>
      <c r="D293" s="426">
        <f t="shared" si="103"/>
        <v>67.7</v>
      </c>
      <c r="E293" s="430">
        <v>55.9</v>
      </c>
      <c r="F293" s="430">
        <v>24</v>
      </c>
      <c r="G293" s="427">
        <v>11.8</v>
      </c>
      <c r="H293" s="172"/>
      <c r="I293" s="210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23.25" customHeight="1" x14ac:dyDescent="0.2">
      <c r="A294" s="176" t="s">
        <v>464</v>
      </c>
      <c r="B294" s="232" t="s">
        <v>465</v>
      </c>
      <c r="C294" s="261"/>
      <c r="D294" s="426">
        <f t="shared" si="103"/>
        <v>16</v>
      </c>
      <c r="E294" s="427">
        <v>16</v>
      </c>
      <c r="F294" s="426"/>
      <c r="G294" s="427"/>
      <c r="H294" s="172"/>
      <c r="I294" s="210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87" customHeight="1" x14ac:dyDescent="0.2">
      <c r="A295" s="176" t="s">
        <v>815</v>
      </c>
      <c r="B295" s="563" t="s">
        <v>816</v>
      </c>
      <c r="C295" s="261"/>
      <c r="D295" s="465">
        <f t="shared" si="103"/>
        <v>24.544</v>
      </c>
      <c r="E295" s="377">
        <v>24.544</v>
      </c>
      <c r="F295" s="426"/>
      <c r="G295" s="427"/>
      <c r="H295" s="172"/>
      <c r="I295" s="210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41.25" customHeight="1" x14ac:dyDescent="0.2">
      <c r="A296" s="237" t="s">
        <v>943</v>
      </c>
      <c r="B296" s="564" t="s">
        <v>944</v>
      </c>
      <c r="C296" s="562"/>
      <c r="D296" s="465">
        <f t="shared" si="103"/>
        <v>0.36099999999999999</v>
      </c>
      <c r="E296" s="377">
        <v>0.36099999999999999</v>
      </c>
      <c r="F296" s="465">
        <v>0.35599999999999998</v>
      </c>
      <c r="G296" s="427"/>
      <c r="H296" s="172"/>
      <c r="I296" s="210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165" t="s">
        <v>55</v>
      </c>
      <c r="B297" s="166" t="s">
        <v>466</v>
      </c>
      <c r="C297" s="166"/>
      <c r="D297" s="431">
        <f>E297+G297</f>
        <v>798.09999999999991</v>
      </c>
      <c r="E297" s="425">
        <f t="shared" ref="E297:F297" si="104">SUM(E299)</f>
        <v>798.09999999999991</v>
      </c>
      <c r="F297" s="432">
        <f t="shared" si="104"/>
        <v>658.77</v>
      </c>
      <c r="G297" s="425"/>
      <c r="H297" s="226"/>
      <c r="I297" s="233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169"/>
      <c r="B298" s="170" t="s">
        <v>228</v>
      </c>
      <c r="C298" s="195"/>
      <c r="D298" s="433"/>
      <c r="E298" s="427"/>
      <c r="F298" s="434"/>
      <c r="G298" s="375"/>
      <c r="H298" s="172"/>
      <c r="I298" s="233"/>
      <c r="J298" s="212"/>
      <c r="K298" s="212"/>
      <c r="L298" s="212"/>
      <c r="M298" s="212"/>
      <c r="N298" s="2"/>
      <c r="O298" s="2"/>
      <c r="P298" s="2"/>
      <c r="Q298" s="2"/>
      <c r="R298" s="2"/>
      <c r="S298" s="2"/>
    </row>
    <row r="299" spans="1:19" x14ac:dyDescent="0.2">
      <c r="A299" s="169" t="s">
        <v>467</v>
      </c>
      <c r="B299" s="173" t="s">
        <v>244</v>
      </c>
      <c r="C299" s="181" t="s">
        <v>16</v>
      </c>
      <c r="D299" s="435">
        <f>E299+G299</f>
        <v>798.09999999999991</v>
      </c>
      <c r="E299" s="383">
        <f>SUM(E300:E302)</f>
        <v>798.09999999999991</v>
      </c>
      <c r="F299" s="379">
        <f>SUM(F300:F302)</f>
        <v>658.77</v>
      </c>
      <c r="G299" s="383"/>
      <c r="H299" s="228"/>
      <c r="I299" s="233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169" t="s">
        <v>468</v>
      </c>
      <c r="B300" s="175" t="s">
        <v>296</v>
      </c>
      <c r="C300" s="181"/>
      <c r="D300" s="400">
        <f t="shared" ref="D300:D302" si="105">E300+G300</f>
        <v>770.8</v>
      </c>
      <c r="E300" s="386">
        <v>770.8</v>
      </c>
      <c r="F300" s="387">
        <v>649.6</v>
      </c>
      <c r="G300" s="386"/>
      <c r="H300" s="172"/>
      <c r="I300" s="210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169" t="s">
        <v>469</v>
      </c>
      <c r="B301" s="234" t="s">
        <v>300</v>
      </c>
      <c r="C301" s="169"/>
      <c r="D301" s="427">
        <f t="shared" si="105"/>
        <v>25.5</v>
      </c>
      <c r="E301" s="386">
        <v>25.5</v>
      </c>
      <c r="F301" s="397">
        <v>7.4</v>
      </c>
      <c r="G301" s="386"/>
      <c r="H301" s="172"/>
      <c r="I301" s="3"/>
      <c r="J301" s="212"/>
      <c r="K301" s="212"/>
      <c r="L301" s="212"/>
      <c r="M301" s="212"/>
      <c r="N301" s="2"/>
      <c r="O301" s="2"/>
      <c r="P301" s="2"/>
      <c r="Q301" s="2"/>
      <c r="R301" s="2"/>
      <c r="S301" s="2"/>
    </row>
    <row r="302" spans="1:19" ht="56.25" x14ac:dyDescent="0.2">
      <c r="A302" s="176" t="s">
        <v>470</v>
      </c>
      <c r="B302" s="235" t="s">
        <v>848</v>
      </c>
      <c r="C302" s="183"/>
      <c r="D302" s="427">
        <f t="shared" si="105"/>
        <v>1.8</v>
      </c>
      <c r="E302" s="436">
        <v>1.8</v>
      </c>
      <c r="F302" s="399">
        <v>1.77</v>
      </c>
      <c r="G302" s="386"/>
      <c r="H302" s="172"/>
      <c r="I302" s="3"/>
      <c r="J302" s="212"/>
      <c r="K302" s="212"/>
      <c r="L302" s="212"/>
      <c r="M302" s="212"/>
      <c r="N302" s="2"/>
      <c r="O302" s="2"/>
      <c r="P302" s="2"/>
      <c r="Q302" s="2"/>
      <c r="R302" s="2"/>
      <c r="S302" s="2"/>
    </row>
    <row r="303" spans="1:19" x14ac:dyDescent="0.2">
      <c r="A303" s="165" t="s">
        <v>56</v>
      </c>
      <c r="B303" s="166" t="s">
        <v>471</v>
      </c>
      <c r="C303" s="179"/>
      <c r="D303" s="423">
        <f>E303+G303</f>
        <v>842.21300000000008</v>
      </c>
      <c r="E303" s="423">
        <f t="shared" ref="E303:F303" si="106">SUM(E305)</f>
        <v>842.21300000000008</v>
      </c>
      <c r="F303" s="432">
        <f t="shared" si="106"/>
        <v>783.7299999999999</v>
      </c>
      <c r="G303" s="431"/>
      <c r="H303" s="226"/>
      <c r="I303" s="210"/>
      <c r="J303" s="212"/>
      <c r="K303" s="212"/>
      <c r="L303" s="212"/>
      <c r="M303" s="212"/>
      <c r="N303" s="2"/>
      <c r="O303" s="2"/>
      <c r="P303" s="2"/>
      <c r="Q303" s="2"/>
      <c r="R303" s="2"/>
      <c r="S303" s="2"/>
    </row>
    <row r="304" spans="1:19" x14ac:dyDescent="0.2">
      <c r="A304" s="169"/>
      <c r="B304" s="170" t="s">
        <v>228</v>
      </c>
      <c r="C304" s="183"/>
      <c r="D304" s="380"/>
      <c r="E304" s="377"/>
      <c r="F304" s="401"/>
      <c r="G304" s="448"/>
      <c r="H304" s="172"/>
      <c r="I304" s="210"/>
      <c r="J304" s="212"/>
      <c r="K304" s="212"/>
      <c r="L304" s="212"/>
      <c r="M304" s="212"/>
      <c r="N304" s="2"/>
      <c r="O304" s="2"/>
      <c r="P304" s="2"/>
      <c r="Q304" s="2"/>
      <c r="R304" s="2"/>
      <c r="S304" s="2"/>
    </row>
    <row r="305" spans="1:19" x14ac:dyDescent="0.2">
      <c r="A305" s="169" t="s">
        <v>472</v>
      </c>
      <c r="B305" s="173" t="s">
        <v>244</v>
      </c>
      <c r="C305" s="174" t="s">
        <v>16</v>
      </c>
      <c r="D305" s="428">
        <f>E305+G305</f>
        <v>842.21300000000008</v>
      </c>
      <c r="E305" s="428">
        <f>SUM(E306:E310)</f>
        <v>842.21300000000008</v>
      </c>
      <c r="F305" s="379">
        <f>SUM(F306:F309)</f>
        <v>783.7299999999999</v>
      </c>
      <c r="G305" s="435"/>
      <c r="H305" s="228"/>
      <c r="I305" s="210"/>
      <c r="J305" s="236"/>
      <c r="K305" s="236"/>
      <c r="L305" s="236"/>
      <c r="M305" s="236"/>
      <c r="N305" s="2"/>
      <c r="O305" s="2"/>
      <c r="P305" s="2"/>
      <c r="Q305" s="2"/>
      <c r="R305" s="2"/>
      <c r="S305" s="2"/>
    </row>
    <row r="306" spans="1:19" x14ac:dyDescent="0.2">
      <c r="A306" s="169" t="s">
        <v>473</v>
      </c>
      <c r="B306" s="175" t="s">
        <v>296</v>
      </c>
      <c r="C306" s="174"/>
      <c r="D306" s="427">
        <f t="shared" ref="D306:D310" si="107">E306+G306</f>
        <v>502.8</v>
      </c>
      <c r="E306" s="386">
        <v>502.8</v>
      </c>
      <c r="F306" s="387">
        <v>465.5</v>
      </c>
      <c r="G306" s="387"/>
      <c r="H306" s="22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169" t="s">
        <v>474</v>
      </c>
      <c r="B307" s="175" t="s">
        <v>460</v>
      </c>
      <c r="C307" s="174"/>
      <c r="D307" s="427">
        <f t="shared" si="107"/>
        <v>276.8</v>
      </c>
      <c r="E307" s="386">
        <v>276.8</v>
      </c>
      <c r="F307" s="448">
        <v>266.89999999999998</v>
      </c>
      <c r="G307" s="448"/>
      <c r="H307" s="172"/>
      <c r="I307" s="210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">
      <c r="A308" s="169" t="s">
        <v>475</v>
      </c>
      <c r="B308" s="175" t="s">
        <v>300</v>
      </c>
      <c r="C308" s="183"/>
      <c r="D308" s="430">
        <f t="shared" si="107"/>
        <v>47</v>
      </c>
      <c r="E308" s="422">
        <v>47</v>
      </c>
      <c r="F308" s="375">
        <v>37.9</v>
      </c>
      <c r="G308" s="448"/>
      <c r="H308" s="172"/>
      <c r="I308" s="210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56.25" x14ac:dyDescent="0.2">
      <c r="A309" s="176" t="s">
        <v>476</v>
      </c>
      <c r="B309" s="235" t="s">
        <v>848</v>
      </c>
      <c r="C309" s="183"/>
      <c r="D309" s="381">
        <f t="shared" si="107"/>
        <v>13.62</v>
      </c>
      <c r="E309" s="437">
        <v>13.62</v>
      </c>
      <c r="F309" s="404">
        <v>13.43</v>
      </c>
      <c r="G309" s="448"/>
      <c r="H309" s="172"/>
      <c r="I309" s="210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56.25" x14ac:dyDescent="0.2">
      <c r="A310" s="237" t="s">
        <v>913</v>
      </c>
      <c r="B310" s="508" t="s">
        <v>922</v>
      </c>
      <c r="C310" s="534"/>
      <c r="D310" s="535">
        <f t="shared" si="107"/>
        <v>1.9930000000000001</v>
      </c>
      <c r="E310" s="536">
        <v>1.9930000000000001</v>
      </c>
      <c r="F310" s="509"/>
      <c r="G310" s="454"/>
      <c r="H310" s="172"/>
      <c r="I310" s="210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184" t="s">
        <v>57</v>
      </c>
      <c r="B311" s="202" t="s">
        <v>477</v>
      </c>
      <c r="C311" s="202"/>
      <c r="D311" s="533">
        <f>E311+G311</f>
        <v>546.29000000000008</v>
      </c>
      <c r="E311" s="373">
        <f t="shared" ref="E311:F311" si="108">SUM(E313)</f>
        <v>546.29000000000008</v>
      </c>
      <c r="F311" s="373">
        <f t="shared" si="108"/>
        <v>455.71999999999997</v>
      </c>
      <c r="G311" s="375"/>
      <c r="H311" s="172"/>
      <c r="I311" s="210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169"/>
      <c r="B312" s="170" t="s">
        <v>228</v>
      </c>
      <c r="C312" s="195"/>
      <c r="D312" s="376"/>
      <c r="E312" s="437"/>
      <c r="F312" s="376"/>
      <c r="G312" s="375"/>
      <c r="H312" s="172"/>
      <c r="I312" s="210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169" t="s">
        <v>478</v>
      </c>
      <c r="B313" s="173" t="s">
        <v>244</v>
      </c>
      <c r="C313" s="181" t="s">
        <v>16</v>
      </c>
      <c r="D313" s="440">
        <f>E313+G313</f>
        <v>546.29000000000008</v>
      </c>
      <c r="E313" s="379">
        <f>SUM(E314:E316)</f>
        <v>546.29000000000008</v>
      </c>
      <c r="F313" s="379">
        <f>SUM(F314:F316)</f>
        <v>455.71999999999997</v>
      </c>
      <c r="G313" s="375"/>
      <c r="H313" s="172"/>
      <c r="I313" s="210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169" t="s">
        <v>479</v>
      </c>
      <c r="B314" s="175" t="s">
        <v>296</v>
      </c>
      <c r="C314" s="181"/>
      <c r="D314" s="400">
        <f t="shared" ref="D314:D316" si="109">E314+G314</f>
        <v>516.20000000000005</v>
      </c>
      <c r="E314" s="387">
        <v>516.20000000000005</v>
      </c>
      <c r="F314" s="400">
        <v>440.9</v>
      </c>
      <c r="G314" s="375"/>
      <c r="H314" s="172"/>
      <c r="I314" s="210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169" t="s">
        <v>480</v>
      </c>
      <c r="B315" s="175" t="s">
        <v>300</v>
      </c>
      <c r="C315" s="195"/>
      <c r="D315" s="400">
        <f t="shared" si="109"/>
        <v>25.2</v>
      </c>
      <c r="E315" s="386">
        <v>25.2</v>
      </c>
      <c r="F315" s="434">
        <v>10</v>
      </c>
      <c r="G315" s="375"/>
      <c r="H315" s="172"/>
      <c r="I315" s="210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56.25" x14ac:dyDescent="0.2">
      <c r="A316" s="237" t="s">
        <v>481</v>
      </c>
      <c r="B316" s="238" t="s">
        <v>848</v>
      </c>
      <c r="C316" s="239"/>
      <c r="D316" s="441">
        <f t="shared" si="109"/>
        <v>4.8899999999999997</v>
      </c>
      <c r="E316" s="442">
        <v>4.8899999999999997</v>
      </c>
      <c r="F316" s="394">
        <v>4.82</v>
      </c>
      <c r="G316" s="375"/>
      <c r="H316" s="172"/>
      <c r="I316" s="210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">
      <c r="A317" s="165" t="s">
        <v>58</v>
      </c>
      <c r="B317" s="194" t="s">
        <v>88</v>
      </c>
      <c r="C317" s="538"/>
      <c r="D317" s="423">
        <f>E317+G317</f>
        <v>1471.6969999999999</v>
      </c>
      <c r="E317" s="450">
        <f t="shared" ref="E317:G317" si="110">SUM(E319)</f>
        <v>1414.837</v>
      </c>
      <c r="F317" s="565">
        <f t="shared" si="110"/>
        <v>1153.8100000000002</v>
      </c>
      <c r="G317" s="565">
        <f t="shared" si="110"/>
        <v>56.86</v>
      </c>
      <c r="H317" s="226"/>
      <c r="I317" s="227"/>
      <c r="J317" s="2"/>
      <c r="K317" s="3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169"/>
      <c r="B318" s="170" t="s">
        <v>228</v>
      </c>
      <c r="C318" s="174"/>
      <c r="D318" s="380"/>
      <c r="E318" s="377"/>
      <c r="F318" s="401"/>
      <c r="G318" s="401"/>
      <c r="H318" s="172"/>
      <c r="I318" s="210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169" t="s">
        <v>482</v>
      </c>
      <c r="B319" s="173" t="s">
        <v>244</v>
      </c>
      <c r="C319" s="174" t="s">
        <v>16</v>
      </c>
      <c r="D319" s="428">
        <f>E319+G319</f>
        <v>1471.6969999999999</v>
      </c>
      <c r="E319" s="378">
        <f>SUM(E320:E324)</f>
        <v>1414.837</v>
      </c>
      <c r="F319" s="440">
        <f t="shared" ref="F319:G319" si="111">SUM(F320:F324)</f>
        <v>1153.8100000000002</v>
      </c>
      <c r="G319" s="440">
        <f t="shared" si="111"/>
        <v>56.86</v>
      </c>
      <c r="H319" s="228"/>
      <c r="I319" s="229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24" x14ac:dyDescent="0.2">
      <c r="A320" s="176" t="s">
        <v>483</v>
      </c>
      <c r="B320" s="177" t="s">
        <v>484</v>
      </c>
      <c r="C320" s="174"/>
      <c r="D320" s="430">
        <f t="shared" ref="D320:D329" si="112">E320+G320</f>
        <v>292</v>
      </c>
      <c r="E320" s="386">
        <v>292</v>
      </c>
      <c r="F320" s="387">
        <v>287.8</v>
      </c>
      <c r="G320" s="448"/>
      <c r="H320" s="172"/>
      <c r="I320" s="210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">
      <c r="A321" s="169" t="s">
        <v>485</v>
      </c>
      <c r="B321" s="175" t="s">
        <v>300</v>
      </c>
      <c r="C321" s="174"/>
      <c r="D321" s="430">
        <f t="shared" si="112"/>
        <v>1034</v>
      </c>
      <c r="E321" s="375">
        <v>1029.2</v>
      </c>
      <c r="F321" s="387">
        <v>820.1</v>
      </c>
      <c r="G321" s="387">
        <v>4.8</v>
      </c>
      <c r="H321" s="223"/>
      <c r="I321" s="224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169" t="s">
        <v>486</v>
      </c>
      <c r="B322" s="175" t="s">
        <v>487</v>
      </c>
      <c r="C322" s="174"/>
      <c r="D322" s="430">
        <f t="shared" si="112"/>
        <v>86.5</v>
      </c>
      <c r="E322" s="386">
        <v>38.4</v>
      </c>
      <c r="F322" s="387"/>
      <c r="G322" s="387">
        <v>48.1</v>
      </c>
      <c r="H322" s="223"/>
      <c r="I322" s="224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56.25" x14ac:dyDescent="0.2">
      <c r="A323" s="176" t="s">
        <v>488</v>
      </c>
      <c r="B323" s="235" t="s">
        <v>848</v>
      </c>
      <c r="C323" s="174"/>
      <c r="D323" s="381">
        <f t="shared" si="112"/>
        <v>46.58</v>
      </c>
      <c r="E323" s="437">
        <v>46.58</v>
      </c>
      <c r="F323" s="401">
        <v>45.91</v>
      </c>
      <c r="G323" s="387"/>
      <c r="H323" s="223"/>
      <c r="I323" s="224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56.25" x14ac:dyDescent="0.2">
      <c r="A324" s="237" t="s">
        <v>914</v>
      </c>
      <c r="B324" s="508" t="s">
        <v>922</v>
      </c>
      <c r="C324" s="537"/>
      <c r="D324" s="535">
        <f t="shared" si="112"/>
        <v>12.617000000000001</v>
      </c>
      <c r="E324" s="536">
        <v>8.657</v>
      </c>
      <c r="F324" s="539"/>
      <c r="G324" s="566">
        <v>3.96</v>
      </c>
      <c r="H324" s="223"/>
      <c r="I324" s="224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s="180" customFormat="1" x14ac:dyDescent="0.2">
      <c r="A325" s="184" t="s">
        <v>59</v>
      </c>
      <c r="B325" s="202" t="s">
        <v>50</v>
      </c>
      <c r="C325" s="209"/>
      <c r="D325" s="374">
        <f t="shared" si="112"/>
        <v>943.7</v>
      </c>
      <c r="E325" s="374">
        <f>SUM(E327)</f>
        <v>931.7</v>
      </c>
      <c r="F325" s="374">
        <f t="shared" ref="F325:G325" si="113">SUM(F327)</f>
        <v>803.9</v>
      </c>
      <c r="G325" s="374">
        <f t="shared" si="113"/>
        <v>12</v>
      </c>
      <c r="H325" s="168"/>
      <c r="I325" s="221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</row>
    <row r="326" spans="1:19" x14ac:dyDescent="0.2">
      <c r="A326" s="169"/>
      <c r="B326" s="170" t="s">
        <v>228</v>
      </c>
      <c r="C326" s="183"/>
      <c r="D326" s="427"/>
      <c r="E326" s="375"/>
      <c r="F326" s="434"/>
      <c r="G326" s="375"/>
      <c r="H326" s="172"/>
      <c r="I326" s="210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24" x14ac:dyDescent="0.2">
      <c r="A327" s="176" t="s">
        <v>489</v>
      </c>
      <c r="B327" s="243" t="s">
        <v>276</v>
      </c>
      <c r="C327" s="174" t="s">
        <v>234</v>
      </c>
      <c r="D327" s="383">
        <f>E327+G327</f>
        <v>943.7</v>
      </c>
      <c r="E327" s="383">
        <f t="shared" ref="E327:G327" si="114">SUM(E328:E329)</f>
        <v>931.7</v>
      </c>
      <c r="F327" s="383">
        <f t="shared" si="114"/>
        <v>803.9</v>
      </c>
      <c r="G327" s="383">
        <f t="shared" si="114"/>
        <v>12</v>
      </c>
      <c r="H327" s="172"/>
      <c r="I327" s="210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169" t="s">
        <v>490</v>
      </c>
      <c r="B328" s="175" t="s">
        <v>296</v>
      </c>
      <c r="C328" s="174"/>
      <c r="D328" s="427">
        <f t="shared" si="112"/>
        <v>939.7</v>
      </c>
      <c r="E328" s="375">
        <v>927.7</v>
      </c>
      <c r="F328" s="427">
        <v>803.9</v>
      </c>
      <c r="G328" s="386">
        <v>12</v>
      </c>
      <c r="H328" s="172"/>
      <c r="I328" s="210"/>
      <c r="J328" s="236"/>
      <c r="K328" s="236"/>
      <c r="L328" s="236"/>
      <c r="M328" s="236"/>
      <c r="N328" s="2"/>
      <c r="O328" s="2"/>
      <c r="P328" s="2"/>
      <c r="Q328" s="2"/>
      <c r="R328" s="2"/>
      <c r="S328" s="2"/>
    </row>
    <row r="329" spans="1:19" x14ac:dyDescent="0.2">
      <c r="A329" s="169" t="s">
        <v>491</v>
      </c>
      <c r="B329" s="218" t="s">
        <v>300</v>
      </c>
      <c r="C329" s="171"/>
      <c r="D329" s="427">
        <f t="shared" si="112"/>
        <v>4</v>
      </c>
      <c r="E329" s="386">
        <v>4</v>
      </c>
      <c r="F329" s="434"/>
      <c r="G329" s="375"/>
      <c r="H329" s="172"/>
      <c r="I329" s="210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s="180" customFormat="1" x14ac:dyDescent="0.2">
      <c r="A330" s="165" t="s">
        <v>60</v>
      </c>
      <c r="B330" s="166" t="s">
        <v>71</v>
      </c>
      <c r="C330" s="179"/>
      <c r="D330" s="424">
        <f>SUM(E330+G330)</f>
        <v>282.60000000000002</v>
      </c>
      <c r="E330" s="424">
        <f>E332</f>
        <v>282.25</v>
      </c>
      <c r="F330" s="424">
        <f t="shared" ref="F330:G330" si="115">F332</f>
        <v>226.6</v>
      </c>
      <c r="G330" s="432">
        <f t="shared" si="115"/>
        <v>0.35</v>
      </c>
      <c r="H330" s="226"/>
      <c r="I330" s="210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</row>
    <row r="331" spans="1:19" x14ac:dyDescent="0.2">
      <c r="A331" s="169"/>
      <c r="B331" s="170" t="s">
        <v>228</v>
      </c>
      <c r="C331" s="183"/>
      <c r="D331" s="439"/>
      <c r="E331" s="375"/>
      <c r="F331" s="438"/>
      <c r="G331" s="437"/>
      <c r="H331" s="172"/>
      <c r="I331" s="3"/>
      <c r="J331" s="236"/>
      <c r="K331" s="236"/>
      <c r="L331" s="236"/>
      <c r="M331" s="236"/>
      <c r="N331" s="2"/>
      <c r="O331" s="2"/>
      <c r="P331" s="2"/>
      <c r="Q331" s="2"/>
      <c r="R331" s="2"/>
      <c r="S331" s="2"/>
    </row>
    <row r="332" spans="1:19" ht="24" x14ac:dyDescent="0.2">
      <c r="A332" s="176" t="s">
        <v>492</v>
      </c>
      <c r="B332" s="243" t="s">
        <v>276</v>
      </c>
      <c r="C332" s="174" t="s">
        <v>234</v>
      </c>
      <c r="D332" s="429">
        <f>SUM(E332+G332)</f>
        <v>282.60000000000002</v>
      </c>
      <c r="E332" s="429">
        <f>SUM(E333:E335)</f>
        <v>282.25</v>
      </c>
      <c r="F332" s="429">
        <f>SUM(F333:F335)</f>
        <v>226.6</v>
      </c>
      <c r="G332" s="379">
        <f>SUM(G333:G335)</f>
        <v>0.35</v>
      </c>
      <c r="H332" s="228"/>
      <c r="I332" s="210"/>
      <c r="J332" s="236"/>
      <c r="K332" s="236"/>
      <c r="L332" s="236"/>
      <c r="M332" s="236"/>
      <c r="N332" s="2"/>
      <c r="O332" s="2"/>
      <c r="P332" s="2"/>
      <c r="Q332" s="2"/>
      <c r="R332" s="2"/>
      <c r="S332" s="2"/>
    </row>
    <row r="333" spans="1:19" x14ac:dyDescent="0.2">
      <c r="A333" s="169" t="s">
        <v>493</v>
      </c>
      <c r="B333" s="175" t="s">
        <v>296</v>
      </c>
      <c r="C333" s="174"/>
      <c r="D333" s="427">
        <f t="shared" ref="D333:D335" si="116">E333+G333</f>
        <v>252.3</v>
      </c>
      <c r="E333" s="375">
        <v>252.3</v>
      </c>
      <c r="F333" s="400">
        <v>213.1</v>
      </c>
      <c r="G333" s="386"/>
      <c r="H333" s="223"/>
      <c r="I333" s="210"/>
      <c r="J333" s="236"/>
      <c r="K333" s="236"/>
      <c r="L333" s="236"/>
      <c r="M333" s="236"/>
      <c r="N333" s="2"/>
      <c r="O333" s="2"/>
      <c r="P333" s="2"/>
      <c r="Q333" s="2"/>
      <c r="R333" s="2"/>
      <c r="S333" s="2"/>
    </row>
    <row r="334" spans="1:19" x14ac:dyDescent="0.2">
      <c r="A334" s="169" t="s">
        <v>494</v>
      </c>
      <c r="B334" s="234" t="s">
        <v>300</v>
      </c>
      <c r="C334" s="170"/>
      <c r="D334" s="430">
        <f t="shared" si="116"/>
        <v>12</v>
      </c>
      <c r="E334" s="516">
        <v>11.65</v>
      </c>
      <c r="F334" s="439">
        <v>1.9</v>
      </c>
      <c r="G334" s="375">
        <v>0.35</v>
      </c>
      <c r="H334" s="172"/>
      <c r="I334" s="210"/>
      <c r="J334" s="236"/>
      <c r="K334" s="236"/>
      <c r="L334" s="236"/>
      <c r="M334" s="236"/>
      <c r="N334" s="2"/>
      <c r="O334" s="2"/>
      <c r="P334" s="2"/>
      <c r="Q334" s="2"/>
      <c r="R334" s="2"/>
      <c r="S334" s="2"/>
    </row>
    <row r="335" spans="1:19" ht="34.5" customHeight="1" x14ac:dyDescent="0.2">
      <c r="A335" s="237" t="s">
        <v>495</v>
      </c>
      <c r="B335" s="214" t="s">
        <v>463</v>
      </c>
      <c r="C335" s="171"/>
      <c r="D335" s="430">
        <f t="shared" si="116"/>
        <v>18.3</v>
      </c>
      <c r="E335" s="386">
        <v>18.3</v>
      </c>
      <c r="F335" s="438">
        <v>11.6</v>
      </c>
      <c r="G335" s="375"/>
      <c r="H335" s="17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187" t="s">
        <v>61</v>
      </c>
      <c r="B336" s="166" t="s">
        <v>79</v>
      </c>
      <c r="C336" s="167"/>
      <c r="D336" s="425">
        <f>SUM(E336+G336)</f>
        <v>802.5</v>
      </c>
      <c r="E336" s="425">
        <f>E338</f>
        <v>801.1</v>
      </c>
      <c r="F336" s="425">
        <f t="shared" ref="F336:G336" si="117">F338</f>
        <v>557.79999999999995</v>
      </c>
      <c r="G336" s="425">
        <f t="shared" si="117"/>
        <v>1.4</v>
      </c>
      <c r="H336" s="244"/>
      <c r="I336" s="245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169"/>
      <c r="B337" s="170" t="s">
        <v>228</v>
      </c>
      <c r="C337" s="170"/>
      <c r="D337" s="434"/>
      <c r="E337" s="375"/>
      <c r="F337" s="434"/>
      <c r="G337" s="375"/>
      <c r="H337" s="172"/>
      <c r="I337" s="210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24" x14ac:dyDescent="0.2">
      <c r="A338" s="192" t="s">
        <v>496</v>
      </c>
      <c r="B338" s="243" t="s">
        <v>276</v>
      </c>
      <c r="C338" s="174" t="s">
        <v>234</v>
      </c>
      <c r="D338" s="383">
        <f>SUM(E338+G338)</f>
        <v>802.5</v>
      </c>
      <c r="E338" s="383">
        <f>SUM(E339:E340)</f>
        <v>801.1</v>
      </c>
      <c r="F338" s="383">
        <f>SUM(F339:F340)</f>
        <v>557.79999999999995</v>
      </c>
      <c r="G338" s="383">
        <f>SUM(G339:G340)</f>
        <v>1.4</v>
      </c>
      <c r="H338" s="246"/>
      <c r="I338" s="247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191" t="s">
        <v>497</v>
      </c>
      <c r="B339" s="175" t="s">
        <v>296</v>
      </c>
      <c r="C339" s="174"/>
      <c r="D339" s="427">
        <f t="shared" ref="D339:D340" si="118">E339+G339</f>
        <v>559.20000000000005</v>
      </c>
      <c r="E339" s="386">
        <v>559.20000000000005</v>
      </c>
      <c r="F339" s="427">
        <v>485.4</v>
      </c>
      <c r="G339" s="386"/>
      <c r="H339" s="172"/>
      <c r="I339" s="210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248" t="s">
        <v>498</v>
      </c>
      <c r="B340" s="249" t="s">
        <v>300</v>
      </c>
      <c r="C340" s="171"/>
      <c r="D340" s="427">
        <f t="shared" si="118"/>
        <v>243.3</v>
      </c>
      <c r="E340" s="375">
        <v>241.9</v>
      </c>
      <c r="F340" s="400">
        <v>72.400000000000006</v>
      </c>
      <c r="G340" s="375">
        <v>1.4</v>
      </c>
      <c r="H340" s="172"/>
      <c r="I340" s="210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187" t="s">
        <v>64</v>
      </c>
      <c r="B341" s="166" t="s">
        <v>66</v>
      </c>
      <c r="C341" s="197"/>
      <c r="D341" s="443">
        <f>SUM(D343)</f>
        <v>173.8</v>
      </c>
      <c r="E341" s="443">
        <f t="shared" ref="E341:F341" si="119">SUM(E343)</f>
        <v>173.8</v>
      </c>
      <c r="F341" s="443">
        <f t="shared" si="119"/>
        <v>150.6</v>
      </c>
      <c r="G341" s="444"/>
      <c r="H341" s="172"/>
      <c r="I341" s="210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169"/>
      <c r="B342" s="170" t="s">
        <v>228</v>
      </c>
      <c r="C342" s="183"/>
      <c r="D342" s="439"/>
      <c r="E342" s="375"/>
      <c r="F342" s="438"/>
      <c r="G342" s="375"/>
      <c r="H342" s="172"/>
      <c r="I342" s="210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24" x14ac:dyDescent="0.2">
      <c r="A343" s="192" t="s">
        <v>499</v>
      </c>
      <c r="B343" s="243" t="s">
        <v>276</v>
      </c>
      <c r="C343" s="174" t="s">
        <v>234</v>
      </c>
      <c r="D343" s="430">
        <f>SUM(D344:D345)</f>
        <v>173.8</v>
      </c>
      <c r="E343" s="430">
        <f t="shared" ref="E343:F343" si="120">SUM(E344:E345)</f>
        <v>173.8</v>
      </c>
      <c r="F343" s="430">
        <f t="shared" si="120"/>
        <v>150.6</v>
      </c>
      <c r="G343" s="375"/>
      <c r="H343" s="172"/>
      <c r="I343" s="210"/>
      <c r="J343" s="2"/>
      <c r="K343" s="236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191" t="s">
        <v>500</v>
      </c>
      <c r="B344" s="175" t="s">
        <v>296</v>
      </c>
      <c r="C344" s="174"/>
      <c r="D344" s="427">
        <f t="shared" ref="D344:D345" si="121">E344+G344</f>
        <v>172.8</v>
      </c>
      <c r="E344" s="387">
        <v>172.8</v>
      </c>
      <c r="F344" s="427">
        <v>150.1</v>
      </c>
      <c r="G344" s="375"/>
      <c r="H344" s="172"/>
      <c r="I344" s="210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191" t="s">
        <v>501</v>
      </c>
      <c r="B345" s="218" t="s">
        <v>300</v>
      </c>
      <c r="C345" s="174"/>
      <c r="D345" s="445">
        <f t="shared" si="121"/>
        <v>1</v>
      </c>
      <c r="E345" s="391">
        <v>1</v>
      </c>
      <c r="F345" s="446">
        <v>0.5</v>
      </c>
      <c r="G345" s="394"/>
      <c r="H345" s="172"/>
      <c r="I345" s="210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165" t="s">
        <v>65</v>
      </c>
      <c r="B346" s="166" t="s">
        <v>81</v>
      </c>
      <c r="C346" s="250"/>
      <c r="D346" s="431">
        <f>E346+G346</f>
        <v>253.70000000000002</v>
      </c>
      <c r="E346" s="431">
        <f t="shared" ref="E346:G346" si="122">SUM(E348)</f>
        <v>233.70000000000002</v>
      </c>
      <c r="F346" s="447">
        <f t="shared" si="122"/>
        <v>171.3</v>
      </c>
      <c r="G346" s="425">
        <f t="shared" si="122"/>
        <v>20</v>
      </c>
      <c r="H346" s="172"/>
      <c r="I346" s="210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169"/>
      <c r="B347" s="170" t="s">
        <v>228</v>
      </c>
      <c r="C347" s="195"/>
      <c r="D347" s="434"/>
      <c r="E347" s="375"/>
      <c r="F347" s="434"/>
      <c r="G347" s="375"/>
      <c r="H347" s="172"/>
      <c r="I347" s="210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24" x14ac:dyDescent="0.2">
      <c r="A348" s="176" t="s">
        <v>502</v>
      </c>
      <c r="B348" s="243" t="s">
        <v>276</v>
      </c>
      <c r="C348" s="181" t="s">
        <v>234</v>
      </c>
      <c r="D348" s="400">
        <f>E348+G348</f>
        <v>253.70000000000002</v>
      </c>
      <c r="E348" s="427">
        <f t="shared" ref="E348:G348" si="123">SUM(E349:E350)</f>
        <v>233.70000000000002</v>
      </c>
      <c r="F348" s="433">
        <f t="shared" si="123"/>
        <v>171.3</v>
      </c>
      <c r="G348" s="427">
        <f t="shared" si="123"/>
        <v>20</v>
      </c>
      <c r="H348" s="172"/>
      <c r="I348" s="210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169" t="s">
        <v>503</v>
      </c>
      <c r="B349" s="175" t="s">
        <v>296</v>
      </c>
      <c r="C349" s="181"/>
      <c r="D349" s="400">
        <f t="shared" ref="D349:D350" si="124">E349+G349</f>
        <v>252.9</v>
      </c>
      <c r="E349" s="375">
        <f>212.9+20</f>
        <v>232.9</v>
      </c>
      <c r="F349" s="434">
        <v>171.3</v>
      </c>
      <c r="G349" s="386">
        <v>20</v>
      </c>
      <c r="H349" s="172"/>
      <c r="I349" s="210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169" t="s">
        <v>504</v>
      </c>
      <c r="B350" s="218" t="s">
        <v>300</v>
      </c>
      <c r="C350" s="251"/>
      <c r="D350" s="400">
        <f t="shared" si="124"/>
        <v>0.8</v>
      </c>
      <c r="E350" s="375">
        <v>0.8</v>
      </c>
      <c r="F350" s="434"/>
      <c r="G350" s="394"/>
      <c r="H350" s="172"/>
      <c r="I350" s="210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165" t="s">
        <v>68</v>
      </c>
      <c r="B351" s="166" t="s">
        <v>82</v>
      </c>
      <c r="C351" s="197"/>
      <c r="D351" s="424">
        <f>E351+G351</f>
        <v>262.3</v>
      </c>
      <c r="E351" s="424">
        <f t="shared" ref="E351:F351" si="125">SUM(E353)</f>
        <v>262.3</v>
      </c>
      <c r="F351" s="424">
        <f t="shared" si="125"/>
        <v>206.3</v>
      </c>
      <c r="G351" s="444"/>
      <c r="H351" s="172"/>
      <c r="I351" s="210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169"/>
      <c r="B352" s="170" t="s">
        <v>228</v>
      </c>
      <c r="C352" s="183"/>
      <c r="D352" s="439"/>
      <c r="E352" s="375"/>
      <c r="F352" s="438"/>
      <c r="G352" s="375"/>
      <c r="H352" s="172"/>
      <c r="I352" s="210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24" x14ac:dyDescent="0.2">
      <c r="A353" s="176" t="s">
        <v>505</v>
      </c>
      <c r="B353" s="243" t="s">
        <v>276</v>
      </c>
      <c r="C353" s="174" t="s">
        <v>234</v>
      </c>
      <c r="D353" s="430">
        <f>E353+G353</f>
        <v>262.3</v>
      </c>
      <c r="E353" s="386">
        <f>SUM(E354:E355)</f>
        <v>262.3</v>
      </c>
      <c r="F353" s="426">
        <f>SUM(F354:F355)</f>
        <v>206.3</v>
      </c>
      <c r="G353" s="375"/>
      <c r="H353" s="172"/>
      <c r="I353" s="210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169" t="s">
        <v>506</v>
      </c>
      <c r="B354" s="175" t="s">
        <v>296</v>
      </c>
      <c r="C354" s="174"/>
      <c r="D354" s="427">
        <f t="shared" ref="D354:D355" si="126">E354+G354</f>
        <v>257.3</v>
      </c>
      <c r="E354" s="448">
        <v>257.3</v>
      </c>
      <c r="F354" s="400">
        <v>206.3</v>
      </c>
      <c r="G354" s="375"/>
      <c r="H354" s="172"/>
      <c r="I354" s="210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169" t="s">
        <v>507</v>
      </c>
      <c r="B355" s="218" t="s">
        <v>300</v>
      </c>
      <c r="C355" s="174"/>
      <c r="D355" s="445">
        <f t="shared" si="126"/>
        <v>5</v>
      </c>
      <c r="E355" s="391">
        <v>5</v>
      </c>
      <c r="F355" s="446"/>
      <c r="G355" s="394"/>
      <c r="H355" s="172"/>
      <c r="I355" s="210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165" t="s">
        <v>69</v>
      </c>
      <c r="B356" s="166" t="s">
        <v>83</v>
      </c>
      <c r="C356" s="250"/>
      <c r="D356" s="431">
        <f>E356+G356</f>
        <v>350.4</v>
      </c>
      <c r="E356" s="425">
        <f t="shared" ref="E356:F356" si="127">SUM(E358)</f>
        <v>350.4</v>
      </c>
      <c r="F356" s="447">
        <f t="shared" si="127"/>
        <v>260.7</v>
      </c>
      <c r="G356" s="375"/>
      <c r="H356" s="172"/>
      <c r="I356" s="210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169"/>
      <c r="B357" s="170" t="s">
        <v>228</v>
      </c>
      <c r="C357" s="195"/>
      <c r="D357" s="434"/>
      <c r="E357" s="375"/>
      <c r="F357" s="434"/>
      <c r="G357" s="375"/>
      <c r="H357" s="172"/>
      <c r="I357" s="210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24" x14ac:dyDescent="0.2">
      <c r="A358" s="176" t="s">
        <v>508</v>
      </c>
      <c r="B358" s="243" t="s">
        <v>276</v>
      </c>
      <c r="C358" s="181" t="s">
        <v>234</v>
      </c>
      <c r="D358" s="400">
        <f>E358+G358</f>
        <v>350.4</v>
      </c>
      <c r="E358" s="427">
        <f t="shared" ref="E358:F358" si="128">SUM(E359:E360)</f>
        <v>350.4</v>
      </c>
      <c r="F358" s="433">
        <f t="shared" si="128"/>
        <v>260.7</v>
      </c>
      <c r="G358" s="375"/>
      <c r="H358" s="172"/>
      <c r="I358" s="210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169" t="s">
        <v>509</v>
      </c>
      <c r="B359" s="175" t="s">
        <v>296</v>
      </c>
      <c r="C359" s="181"/>
      <c r="D359" s="400">
        <f t="shared" ref="D359:D360" si="129">E359+G359</f>
        <v>335.2</v>
      </c>
      <c r="E359" s="375">
        <v>335.2</v>
      </c>
      <c r="F359" s="427">
        <v>260.7</v>
      </c>
      <c r="G359" s="375"/>
      <c r="H359" s="172"/>
      <c r="I359" s="210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169" t="s">
        <v>510</v>
      </c>
      <c r="B360" s="218" t="s">
        <v>300</v>
      </c>
      <c r="C360" s="251"/>
      <c r="D360" s="400">
        <f t="shared" si="129"/>
        <v>15.2</v>
      </c>
      <c r="E360" s="386">
        <v>15.2</v>
      </c>
      <c r="F360" s="434"/>
      <c r="G360" s="375"/>
      <c r="H360" s="172"/>
      <c r="I360" s="210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165" t="s">
        <v>70</v>
      </c>
      <c r="B361" s="166" t="s">
        <v>84</v>
      </c>
      <c r="C361" s="197"/>
      <c r="D361" s="424">
        <f>E361+G361</f>
        <v>195.89999999999998</v>
      </c>
      <c r="E361" s="424">
        <f t="shared" ref="E361:F361" si="130">SUM(E363)</f>
        <v>195.89999999999998</v>
      </c>
      <c r="F361" s="424">
        <f t="shared" si="130"/>
        <v>153.6</v>
      </c>
      <c r="G361" s="444"/>
      <c r="H361" s="172"/>
      <c r="I361" s="210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169"/>
      <c r="B362" s="170" t="s">
        <v>228</v>
      </c>
      <c r="C362" s="183"/>
      <c r="D362" s="439"/>
      <c r="E362" s="375"/>
      <c r="F362" s="438"/>
      <c r="G362" s="375"/>
      <c r="H362" s="172"/>
      <c r="I362" s="210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24" x14ac:dyDescent="0.2">
      <c r="A363" s="176" t="s">
        <v>511</v>
      </c>
      <c r="B363" s="243" t="s">
        <v>276</v>
      </c>
      <c r="C363" s="174" t="s">
        <v>234</v>
      </c>
      <c r="D363" s="430">
        <f>E363+G363</f>
        <v>195.89999999999998</v>
      </c>
      <c r="E363" s="430">
        <f t="shared" ref="E363:F363" si="131">SUM(E364:E365)</f>
        <v>195.89999999999998</v>
      </c>
      <c r="F363" s="430">
        <f t="shared" si="131"/>
        <v>153.6</v>
      </c>
      <c r="G363" s="375"/>
      <c r="H363" s="172"/>
      <c r="I363" s="210"/>
      <c r="J363" s="2"/>
      <c r="K363" s="3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169" t="s">
        <v>512</v>
      </c>
      <c r="B364" s="175" t="s">
        <v>296</v>
      </c>
      <c r="C364" s="174"/>
      <c r="D364" s="427">
        <f t="shared" ref="D364:D365" si="132">E364+G364</f>
        <v>194.2</v>
      </c>
      <c r="E364" s="448">
        <v>194.2</v>
      </c>
      <c r="F364" s="400">
        <v>153.6</v>
      </c>
      <c r="G364" s="375"/>
      <c r="H364" s="172"/>
      <c r="I364" s="210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169" t="s">
        <v>513</v>
      </c>
      <c r="B365" s="218" t="s">
        <v>300</v>
      </c>
      <c r="C365" s="174"/>
      <c r="D365" s="445">
        <f t="shared" si="132"/>
        <v>1.7</v>
      </c>
      <c r="E365" s="394">
        <v>1.7</v>
      </c>
      <c r="F365" s="446"/>
      <c r="G365" s="394"/>
      <c r="H365" s="172"/>
      <c r="I365" s="210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165" t="s">
        <v>67</v>
      </c>
      <c r="B366" s="194" t="s">
        <v>80</v>
      </c>
      <c r="C366" s="216"/>
      <c r="D366" s="449">
        <f>E366+G366</f>
        <v>615.66700000000003</v>
      </c>
      <c r="E366" s="450">
        <f t="shared" ref="E366:G366" si="133">SUM(E368)</f>
        <v>598.46699999999998</v>
      </c>
      <c r="F366" s="432">
        <f t="shared" si="133"/>
        <v>381.44</v>
      </c>
      <c r="G366" s="425">
        <f t="shared" si="133"/>
        <v>17.2</v>
      </c>
      <c r="H366" s="226"/>
      <c r="I366" s="227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169"/>
      <c r="B367" s="170" t="s">
        <v>228</v>
      </c>
      <c r="C367" s="170"/>
      <c r="D367" s="451"/>
      <c r="E367" s="377"/>
      <c r="F367" s="376"/>
      <c r="G367" s="375"/>
      <c r="H367" s="172"/>
      <c r="I367" s="210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169" t="s">
        <v>514</v>
      </c>
      <c r="B368" s="173" t="s">
        <v>233</v>
      </c>
      <c r="C368" s="181" t="s">
        <v>234</v>
      </c>
      <c r="D368" s="452">
        <f>E368+G368</f>
        <v>615.66700000000003</v>
      </c>
      <c r="E368" s="377">
        <f t="shared" ref="E368:G368" si="134">SUM(E369:E370)</f>
        <v>598.46699999999998</v>
      </c>
      <c r="F368" s="437">
        <f t="shared" si="134"/>
        <v>381.44</v>
      </c>
      <c r="G368" s="427">
        <f t="shared" si="134"/>
        <v>17.2</v>
      </c>
      <c r="H368" s="252"/>
      <c r="I368" s="233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169" t="s">
        <v>515</v>
      </c>
      <c r="B369" s="175" t="s">
        <v>296</v>
      </c>
      <c r="C369" s="181"/>
      <c r="D369" s="452">
        <f t="shared" ref="D369:D370" si="135">E369+G369</f>
        <v>568.06700000000001</v>
      </c>
      <c r="E369" s="377">
        <v>550.86699999999996</v>
      </c>
      <c r="F369" s="401">
        <v>359.74</v>
      </c>
      <c r="G369" s="386">
        <v>17.2</v>
      </c>
      <c r="H369" s="172"/>
      <c r="I369" s="210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169" t="s">
        <v>516</v>
      </c>
      <c r="B370" s="218" t="s">
        <v>300</v>
      </c>
      <c r="C370" s="182"/>
      <c r="D370" s="400">
        <f t="shared" si="135"/>
        <v>47.6</v>
      </c>
      <c r="E370" s="386">
        <v>47.6</v>
      </c>
      <c r="F370" s="434">
        <v>21.7</v>
      </c>
      <c r="G370" s="375"/>
      <c r="H370" s="172"/>
      <c r="I370" s="210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166" t="s">
        <v>89</v>
      </c>
      <c r="B371" s="220" t="s">
        <v>90</v>
      </c>
      <c r="C371" s="253"/>
      <c r="D371" s="425">
        <f>SUM(E371+G371)</f>
        <v>712.7</v>
      </c>
      <c r="E371" s="453">
        <f t="shared" ref="E371:F371" si="136">SUM(E373)</f>
        <v>712.7</v>
      </c>
      <c r="F371" s="425">
        <f t="shared" si="136"/>
        <v>599</v>
      </c>
      <c r="G371" s="431"/>
      <c r="H371" s="226"/>
      <c r="I371" s="227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202"/>
      <c r="B372" s="171" t="s">
        <v>228</v>
      </c>
      <c r="C372" s="254"/>
      <c r="D372" s="374"/>
      <c r="E372" s="426"/>
      <c r="F372" s="427"/>
      <c r="G372" s="400"/>
      <c r="H372" s="172"/>
      <c r="I372" s="210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24" x14ac:dyDescent="0.2">
      <c r="A373" s="178" t="s">
        <v>517</v>
      </c>
      <c r="B373" s="255" t="s">
        <v>279</v>
      </c>
      <c r="C373" s="231" t="s">
        <v>286</v>
      </c>
      <c r="D373" s="427">
        <f t="shared" ref="D373" si="137">SUM(E373+G373)</f>
        <v>712.7</v>
      </c>
      <c r="E373" s="426">
        <f t="shared" ref="E373:F373" si="138">SUM(E374:E376)</f>
        <v>712.7</v>
      </c>
      <c r="F373" s="427">
        <f t="shared" si="138"/>
        <v>599</v>
      </c>
      <c r="G373" s="400"/>
      <c r="H373" s="252"/>
      <c r="I373" s="233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195" t="s">
        <v>518</v>
      </c>
      <c r="B374" s="213" t="s">
        <v>296</v>
      </c>
      <c r="C374" s="190"/>
      <c r="D374" s="427">
        <f t="shared" ref="D374:D380" si="139">E374+G374</f>
        <v>60</v>
      </c>
      <c r="E374" s="388">
        <v>60</v>
      </c>
      <c r="F374" s="427">
        <v>8.1999999999999993</v>
      </c>
      <c r="G374" s="404"/>
      <c r="H374" s="223"/>
      <c r="I374" s="224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195" t="s">
        <v>519</v>
      </c>
      <c r="B375" s="256" t="s">
        <v>520</v>
      </c>
      <c r="C375" s="190"/>
      <c r="D375" s="427">
        <f t="shared" si="139"/>
        <v>652.20000000000005</v>
      </c>
      <c r="E375" s="438">
        <v>652.20000000000005</v>
      </c>
      <c r="F375" s="375">
        <v>590.79999999999995</v>
      </c>
      <c r="G375" s="448"/>
      <c r="H375" s="172"/>
      <c r="I375" s="210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196" t="s">
        <v>521</v>
      </c>
      <c r="B376" s="257" t="s">
        <v>300</v>
      </c>
      <c r="C376" s="258"/>
      <c r="D376" s="445">
        <f t="shared" si="139"/>
        <v>0.5</v>
      </c>
      <c r="E376" s="438">
        <v>0.5</v>
      </c>
      <c r="F376" s="394"/>
      <c r="G376" s="454"/>
      <c r="H376" s="172"/>
      <c r="I376" s="210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202" t="s">
        <v>522</v>
      </c>
      <c r="B377" s="240" t="s">
        <v>523</v>
      </c>
      <c r="C377" s="181"/>
      <c r="D377" s="455">
        <f t="shared" si="139"/>
        <v>122.5</v>
      </c>
      <c r="E377" s="384">
        <f>SUM(E379)</f>
        <v>122.5</v>
      </c>
      <c r="F377" s="384">
        <f t="shared" ref="F377" si="140">SUM(F379)</f>
        <v>111</v>
      </c>
      <c r="G377" s="444"/>
      <c r="H377" s="172"/>
      <c r="I377" s="210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195"/>
      <c r="B378" s="190" t="s">
        <v>228</v>
      </c>
      <c r="C378" s="181" t="s">
        <v>283</v>
      </c>
      <c r="D378" s="427"/>
      <c r="E378" s="387"/>
      <c r="F378" s="388"/>
      <c r="G378" s="375"/>
      <c r="H378" s="172"/>
      <c r="I378" s="210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24" x14ac:dyDescent="0.2">
      <c r="A379" s="178" t="s">
        <v>524</v>
      </c>
      <c r="B379" s="259" t="s">
        <v>279</v>
      </c>
      <c r="C379" s="181"/>
      <c r="D379" s="427">
        <f t="shared" si="139"/>
        <v>122.5</v>
      </c>
      <c r="E379" s="387">
        <f>SUM(E380)</f>
        <v>122.5</v>
      </c>
      <c r="F379" s="387">
        <f t="shared" ref="F379" si="141">SUM(F380)</f>
        <v>111</v>
      </c>
      <c r="G379" s="448"/>
      <c r="H379" s="172"/>
      <c r="I379" s="210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239" t="s">
        <v>525</v>
      </c>
      <c r="B380" s="257" t="s">
        <v>296</v>
      </c>
      <c r="C380" s="241"/>
      <c r="D380" s="445">
        <f t="shared" si="139"/>
        <v>122.5</v>
      </c>
      <c r="E380" s="391">
        <v>122.5</v>
      </c>
      <c r="F380" s="393">
        <v>111</v>
      </c>
      <c r="G380" s="394"/>
      <c r="H380" s="172"/>
      <c r="I380" s="210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s="180" customFormat="1" x14ac:dyDescent="0.2">
      <c r="A381" s="260" t="s">
        <v>526</v>
      </c>
      <c r="B381" s="184" t="s">
        <v>46</v>
      </c>
      <c r="C381" s="202"/>
      <c r="D381" s="372">
        <f>SUM(E381+G381)</f>
        <v>35072.495000000003</v>
      </c>
      <c r="E381" s="372">
        <f>E383+E394+E408+E432+E436+E446+E481+E488+E492</f>
        <v>17824.984</v>
      </c>
      <c r="F381" s="373">
        <f>F383+F394+F408+F432+F436+F446+F481+F488+F492</f>
        <v>5722.0810000000001</v>
      </c>
      <c r="G381" s="372">
        <f>G383+G394+G408+G432+G436+G446+G481+G488+G492</f>
        <v>17247.511000000002</v>
      </c>
      <c r="H381" s="244"/>
      <c r="I381" s="245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</row>
    <row r="382" spans="1:19" x14ac:dyDescent="0.2">
      <c r="A382" s="195"/>
      <c r="B382" s="190" t="s">
        <v>228</v>
      </c>
      <c r="C382" s="195"/>
      <c r="D382" s="374"/>
      <c r="E382" s="375"/>
      <c r="F382" s="376"/>
      <c r="G382" s="377"/>
      <c r="H382" s="172"/>
      <c r="I382" s="210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195" t="s">
        <v>527</v>
      </c>
      <c r="B383" s="211" t="s">
        <v>237</v>
      </c>
      <c r="C383" s="181" t="s">
        <v>238</v>
      </c>
      <c r="D383" s="378">
        <f t="shared" ref="D383:D408" si="142">SUM(E383+G383)</f>
        <v>2855.5319999999997</v>
      </c>
      <c r="E383" s="378">
        <f>E384+E385+E386+E387+E388+E389+E390+E391+E392+E393</f>
        <v>1635.3009999999997</v>
      </c>
      <c r="F383" s="379">
        <f t="shared" ref="F383:G383" si="143">F384+F385+F386+F387+F388+F389+F390+F391+F392+F393</f>
        <v>9.7899999999999991</v>
      </c>
      <c r="G383" s="378">
        <f t="shared" si="143"/>
        <v>1220.231</v>
      </c>
      <c r="H383" s="246"/>
      <c r="I383" s="247"/>
      <c r="J383" s="2"/>
      <c r="K383" s="236"/>
      <c r="L383" s="236"/>
      <c r="M383" s="236"/>
      <c r="N383" s="2"/>
      <c r="O383" s="2"/>
      <c r="P383" s="2"/>
      <c r="Q383" s="2"/>
      <c r="R383" s="2"/>
      <c r="S383" s="2"/>
    </row>
    <row r="384" spans="1:19" x14ac:dyDescent="0.2">
      <c r="A384" s="195" t="s">
        <v>528</v>
      </c>
      <c r="B384" s="213" t="s">
        <v>296</v>
      </c>
      <c r="C384" s="181"/>
      <c r="D384" s="427">
        <f t="shared" si="142"/>
        <v>1433.6</v>
      </c>
      <c r="E384" s="427">
        <v>1025.3</v>
      </c>
      <c r="F384" s="376">
        <v>1.49</v>
      </c>
      <c r="G384" s="427">
        <v>408.3</v>
      </c>
      <c r="H384" s="172"/>
      <c r="I384" s="210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23.25" customHeight="1" x14ac:dyDescent="0.2">
      <c r="A385" s="178" t="s">
        <v>529</v>
      </c>
      <c r="B385" s="177" t="s">
        <v>298</v>
      </c>
      <c r="C385" s="261"/>
      <c r="D385" s="427">
        <f t="shared" si="142"/>
        <v>19.7</v>
      </c>
      <c r="E385" s="427">
        <v>19.7</v>
      </c>
      <c r="F385" s="427"/>
      <c r="G385" s="427"/>
      <c r="H385" s="172"/>
      <c r="I385" s="210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42.75" customHeight="1" x14ac:dyDescent="0.2">
      <c r="A386" s="178" t="s">
        <v>530</v>
      </c>
      <c r="B386" s="262" t="s">
        <v>531</v>
      </c>
      <c r="C386" s="181"/>
      <c r="D386" s="427">
        <f t="shared" si="142"/>
        <v>3.1</v>
      </c>
      <c r="E386" s="427">
        <v>3.1</v>
      </c>
      <c r="F386" s="433">
        <v>0.1</v>
      </c>
      <c r="G386" s="427"/>
      <c r="H386" s="223"/>
      <c r="I386" s="224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33.75" customHeight="1" x14ac:dyDescent="0.2">
      <c r="A387" s="178" t="s">
        <v>532</v>
      </c>
      <c r="B387" s="263" t="s">
        <v>463</v>
      </c>
      <c r="C387" s="181"/>
      <c r="D387" s="427">
        <f t="shared" si="142"/>
        <v>862</v>
      </c>
      <c r="E387" s="427">
        <v>461.6</v>
      </c>
      <c r="F387" s="433">
        <v>8.1999999999999993</v>
      </c>
      <c r="G387" s="427">
        <v>400.4</v>
      </c>
      <c r="H387" s="172"/>
      <c r="I387" s="210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33.75" customHeight="1" x14ac:dyDescent="0.2">
      <c r="A388" s="178" t="s">
        <v>533</v>
      </c>
      <c r="B388" s="264" t="s">
        <v>849</v>
      </c>
      <c r="C388" s="181"/>
      <c r="D388" s="427">
        <f t="shared" si="142"/>
        <v>380</v>
      </c>
      <c r="E388" s="427">
        <v>0</v>
      </c>
      <c r="F388" s="433"/>
      <c r="G388" s="427">
        <v>380</v>
      </c>
      <c r="H388" s="172"/>
      <c r="I388" s="210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36.75" customHeight="1" x14ac:dyDescent="0.2">
      <c r="A389" s="178" t="s">
        <v>534</v>
      </c>
      <c r="B389" s="264" t="s">
        <v>535</v>
      </c>
      <c r="C389" s="181"/>
      <c r="D389" s="427">
        <f t="shared" si="142"/>
        <v>39.299999999999997</v>
      </c>
      <c r="E389" s="427">
        <v>39.299999999999997</v>
      </c>
      <c r="F389" s="433"/>
      <c r="G389" s="427"/>
      <c r="H389" s="172"/>
      <c r="I389" s="210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33" customHeight="1" x14ac:dyDescent="0.2">
      <c r="A390" s="178" t="s">
        <v>536</v>
      </c>
      <c r="B390" s="264" t="s">
        <v>850</v>
      </c>
      <c r="C390" s="181"/>
      <c r="D390" s="377">
        <f t="shared" si="142"/>
        <v>31.530999999999999</v>
      </c>
      <c r="E390" s="427">
        <v>0</v>
      </c>
      <c r="F390" s="433"/>
      <c r="G390" s="377">
        <v>31.530999999999999</v>
      </c>
      <c r="H390" s="172"/>
      <c r="I390" s="210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63.75" customHeight="1" x14ac:dyDescent="0.2">
      <c r="A391" s="178" t="s">
        <v>817</v>
      </c>
      <c r="B391" s="333" t="s">
        <v>818</v>
      </c>
      <c r="C391" s="261"/>
      <c r="D391" s="377">
        <f t="shared" si="142"/>
        <v>0</v>
      </c>
      <c r="E391" s="377">
        <v>0</v>
      </c>
      <c r="F391" s="433"/>
      <c r="G391" s="377"/>
      <c r="H391" s="172"/>
      <c r="I391" s="210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52.5" customHeight="1" x14ac:dyDescent="0.2">
      <c r="A392" s="178" t="s">
        <v>819</v>
      </c>
      <c r="B392" s="264" t="s">
        <v>820</v>
      </c>
      <c r="C392" s="181"/>
      <c r="D392" s="427">
        <f t="shared" si="142"/>
        <v>83.3</v>
      </c>
      <c r="E392" s="427">
        <v>83.3</v>
      </c>
      <c r="F392" s="433"/>
      <c r="G392" s="377"/>
      <c r="H392" s="172"/>
      <c r="I392" s="210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50.25" customHeight="1" x14ac:dyDescent="0.2">
      <c r="A393" s="178" t="s">
        <v>821</v>
      </c>
      <c r="B393" s="359" t="s">
        <v>822</v>
      </c>
      <c r="C393" s="181"/>
      <c r="D393" s="377">
        <f t="shared" si="142"/>
        <v>3.0009999999999999</v>
      </c>
      <c r="E393" s="377">
        <v>3.0009999999999999</v>
      </c>
      <c r="F393" s="433"/>
      <c r="G393" s="377"/>
      <c r="H393" s="172"/>
      <c r="I393" s="210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24" x14ac:dyDescent="0.2">
      <c r="A394" s="178" t="s">
        <v>537</v>
      </c>
      <c r="B394" s="222" t="s">
        <v>452</v>
      </c>
      <c r="C394" s="181"/>
      <c r="D394" s="379">
        <f t="shared" si="142"/>
        <v>3252.31</v>
      </c>
      <c r="E394" s="379">
        <f>E396</f>
        <v>790.92</v>
      </c>
      <c r="F394" s="383">
        <f t="shared" ref="F394:G394" si="144">F396</f>
        <v>7.5</v>
      </c>
      <c r="G394" s="379">
        <f t="shared" si="144"/>
        <v>2461.39</v>
      </c>
      <c r="H394" s="228"/>
      <c r="I394" s="229"/>
      <c r="J394" s="3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">
      <c r="A395" s="195"/>
      <c r="B395" s="190" t="s">
        <v>280</v>
      </c>
      <c r="C395" s="181"/>
      <c r="D395" s="427"/>
      <c r="E395" s="375"/>
      <c r="F395" s="434"/>
      <c r="G395" s="375"/>
      <c r="H395" s="172"/>
      <c r="I395" s="210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195" t="s">
        <v>538</v>
      </c>
      <c r="B396" s="222"/>
      <c r="C396" s="181" t="s">
        <v>251</v>
      </c>
      <c r="D396" s="437">
        <f t="shared" si="142"/>
        <v>3252.31</v>
      </c>
      <c r="E396" s="437">
        <f>E398+E404+E405+E406+E407</f>
        <v>790.92</v>
      </c>
      <c r="F396" s="427">
        <f t="shared" ref="F396:G396" si="145">F398+F404+F405+F406</f>
        <v>7.5</v>
      </c>
      <c r="G396" s="437">
        <f t="shared" si="145"/>
        <v>2461.39</v>
      </c>
      <c r="H396" s="252"/>
      <c r="I396" s="233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195"/>
      <c r="B397" s="190" t="s">
        <v>228</v>
      </c>
      <c r="C397" s="181"/>
      <c r="D397" s="427"/>
      <c r="E397" s="375"/>
      <c r="F397" s="434"/>
      <c r="G397" s="375"/>
      <c r="H397" s="172"/>
      <c r="I397" s="210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195" t="s">
        <v>539</v>
      </c>
      <c r="B398" s="234" t="s">
        <v>487</v>
      </c>
      <c r="C398" s="181"/>
      <c r="D398" s="427">
        <f t="shared" si="142"/>
        <v>466.8</v>
      </c>
      <c r="E398" s="375">
        <v>138.01</v>
      </c>
      <c r="F398" s="434">
        <v>1.3</v>
      </c>
      <c r="G398" s="375">
        <v>328.79</v>
      </c>
      <c r="H398" s="172"/>
      <c r="I398" s="210"/>
      <c r="J398" s="2"/>
      <c r="K398" s="236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195"/>
      <c r="B399" s="190" t="s">
        <v>228</v>
      </c>
      <c r="C399" s="181"/>
      <c r="D399" s="427"/>
      <c r="E399" s="375"/>
      <c r="F399" s="434"/>
      <c r="G399" s="375"/>
      <c r="H399" s="172"/>
      <c r="I399" s="210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195" t="s">
        <v>540</v>
      </c>
      <c r="B400" s="171" t="s">
        <v>264</v>
      </c>
      <c r="C400" s="181"/>
      <c r="D400" s="427">
        <f t="shared" si="142"/>
        <v>5</v>
      </c>
      <c r="E400" s="427">
        <v>0</v>
      </c>
      <c r="F400" s="433"/>
      <c r="G400" s="427">
        <v>5</v>
      </c>
      <c r="H400" s="252"/>
      <c r="I400" s="233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195" t="s">
        <v>541</v>
      </c>
      <c r="B401" s="171" t="s">
        <v>262</v>
      </c>
      <c r="C401" s="181"/>
      <c r="D401" s="427">
        <f t="shared" si="142"/>
        <v>6</v>
      </c>
      <c r="E401" s="427">
        <v>0</v>
      </c>
      <c r="F401" s="433"/>
      <c r="G401" s="427">
        <v>6</v>
      </c>
      <c r="H401" s="252"/>
      <c r="I401" s="233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195" t="s">
        <v>542</v>
      </c>
      <c r="B402" s="171" t="s">
        <v>266</v>
      </c>
      <c r="C402" s="181"/>
      <c r="D402" s="427">
        <f t="shared" si="142"/>
        <v>10</v>
      </c>
      <c r="E402" s="427">
        <v>10</v>
      </c>
      <c r="F402" s="433"/>
      <c r="G402" s="427"/>
      <c r="H402" s="252"/>
      <c r="I402" s="233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195" t="s">
        <v>543</v>
      </c>
      <c r="B403" s="171" t="s">
        <v>268</v>
      </c>
      <c r="C403" s="181"/>
      <c r="D403" s="427">
        <f t="shared" si="142"/>
        <v>15</v>
      </c>
      <c r="E403" s="427">
        <v>15</v>
      </c>
      <c r="F403" s="433"/>
      <c r="G403" s="427"/>
      <c r="H403" s="252"/>
      <c r="I403" s="233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195" t="s">
        <v>544</v>
      </c>
      <c r="B404" s="265" t="s">
        <v>520</v>
      </c>
      <c r="C404" s="181"/>
      <c r="D404" s="427">
        <f t="shared" si="142"/>
        <v>458</v>
      </c>
      <c r="E404" s="427">
        <v>458</v>
      </c>
      <c r="F404" s="433"/>
      <c r="G404" s="427"/>
      <c r="H404" s="252"/>
      <c r="I404" s="233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" customHeight="1" x14ac:dyDescent="0.2">
      <c r="A405" s="266" t="s">
        <v>545</v>
      </c>
      <c r="B405" s="48" t="s">
        <v>546</v>
      </c>
      <c r="C405" s="181"/>
      <c r="D405" s="427">
        <f t="shared" si="142"/>
        <v>460</v>
      </c>
      <c r="E405" s="427">
        <v>0</v>
      </c>
      <c r="F405" s="433"/>
      <c r="G405" s="427">
        <v>460</v>
      </c>
      <c r="H405" s="252"/>
      <c r="I405" s="233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35.25" customHeight="1" x14ac:dyDescent="0.2">
      <c r="A406" s="178" t="s">
        <v>547</v>
      </c>
      <c r="B406" s="267" t="s">
        <v>463</v>
      </c>
      <c r="C406" s="181"/>
      <c r="D406" s="437">
        <f t="shared" si="142"/>
        <v>1720.51</v>
      </c>
      <c r="E406" s="375">
        <v>47.91</v>
      </c>
      <c r="F406" s="397">
        <v>6.2</v>
      </c>
      <c r="G406" s="375">
        <v>1672.6</v>
      </c>
      <c r="H406" s="172"/>
      <c r="I406" s="210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48" customHeight="1" x14ac:dyDescent="0.2">
      <c r="A407" s="178" t="s">
        <v>945</v>
      </c>
      <c r="B407" s="267" t="s">
        <v>959</v>
      </c>
      <c r="C407" s="181"/>
      <c r="D407" s="427">
        <f t="shared" si="142"/>
        <v>147</v>
      </c>
      <c r="E407" s="375">
        <v>147</v>
      </c>
      <c r="F407" s="397"/>
      <c r="G407" s="375"/>
      <c r="H407" s="172"/>
      <c r="I407" s="210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195" t="s">
        <v>548</v>
      </c>
      <c r="B408" s="268" t="s">
        <v>240</v>
      </c>
      <c r="C408" s="269"/>
      <c r="D408" s="427">
        <f t="shared" si="142"/>
        <v>5267.6</v>
      </c>
      <c r="E408" s="386">
        <f>SUM(E410)</f>
        <v>3162</v>
      </c>
      <c r="F408" s="386">
        <f t="shared" ref="F408:G408" si="146">SUM(F410)</f>
        <v>729</v>
      </c>
      <c r="G408" s="386">
        <f t="shared" si="146"/>
        <v>2105.6000000000004</v>
      </c>
      <c r="H408" s="223"/>
      <c r="I408" s="224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195"/>
      <c r="B409" s="190" t="s">
        <v>280</v>
      </c>
      <c r="C409" s="269"/>
      <c r="D409" s="434"/>
      <c r="E409" s="375"/>
      <c r="F409" s="434"/>
      <c r="G409" s="375"/>
      <c r="H409" s="172"/>
      <c r="I409" s="210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195" t="s">
        <v>549</v>
      </c>
      <c r="B410" s="268"/>
      <c r="C410" s="269" t="s">
        <v>241</v>
      </c>
      <c r="D410" s="397">
        <f>E410+G410</f>
        <v>5267.6</v>
      </c>
      <c r="E410" s="386">
        <f>E411+E412+E425+E428+E429+E430+E431</f>
        <v>3162</v>
      </c>
      <c r="F410" s="386">
        <f t="shared" ref="F410:G410" si="147">F411+F412+F425+F428+F429+F430+F431</f>
        <v>729</v>
      </c>
      <c r="G410" s="386">
        <f t="shared" si="147"/>
        <v>2105.6000000000004</v>
      </c>
      <c r="H410" s="223"/>
      <c r="I410" s="224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25.5" customHeight="1" x14ac:dyDescent="0.2">
      <c r="A411" s="178" t="s">
        <v>550</v>
      </c>
      <c r="B411" s="232" t="s">
        <v>442</v>
      </c>
      <c r="C411" s="269"/>
      <c r="D411" s="397">
        <f t="shared" ref="D411:D412" si="148">E411+G411</f>
        <v>247</v>
      </c>
      <c r="E411" s="386">
        <v>247</v>
      </c>
      <c r="F411" s="397"/>
      <c r="G411" s="386"/>
      <c r="H411" s="223"/>
      <c r="I411" s="224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" customHeight="1" x14ac:dyDescent="0.2">
      <c r="A412" s="195" t="s">
        <v>551</v>
      </c>
      <c r="B412" s="234" t="s">
        <v>487</v>
      </c>
      <c r="C412" s="269"/>
      <c r="D412" s="397">
        <f t="shared" si="148"/>
        <v>2467.4</v>
      </c>
      <c r="E412" s="386">
        <v>1153.5</v>
      </c>
      <c r="F412" s="434">
        <v>697.8</v>
      </c>
      <c r="G412" s="427">
        <v>1313.9</v>
      </c>
      <c r="H412" s="252"/>
      <c r="I412" s="233"/>
      <c r="J412" s="236"/>
      <c r="K412" s="236"/>
      <c r="L412" s="236"/>
      <c r="M412" s="2"/>
      <c r="N412" s="2"/>
      <c r="O412" s="2"/>
      <c r="P412" s="2"/>
      <c r="Q412" s="2"/>
      <c r="R412" s="2"/>
      <c r="S412" s="2"/>
    </row>
    <row r="413" spans="1:19" ht="12" customHeight="1" x14ac:dyDescent="0.2">
      <c r="A413" s="195"/>
      <c r="B413" s="190" t="s">
        <v>228</v>
      </c>
      <c r="C413" s="269"/>
      <c r="D413" s="434"/>
      <c r="E413" s="427"/>
      <c r="F413" s="433"/>
      <c r="G413" s="427"/>
      <c r="H413" s="252"/>
      <c r="I413" s="233"/>
      <c r="J413" s="236"/>
      <c r="K413" s="236"/>
      <c r="L413" s="2"/>
      <c r="M413" s="2"/>
      <c r="N413" s="2"/>
      <c r="O413" s="2"/>
      <c r="P413" s="2"/>
      <c r="Q413" s="2"/>
      <c r="R413" s="2"/>
      <c r="S413" s="2"/>
    </row>
    <row r="414" spans="1:19" ht="12" customHeight="1" x14ac:dyDescent="0.2">
      <c r="A414" s="195" t="s">
        <v>552</v>
      </c>
      <c r="B414" s="190" t="s">
        <v>254</v>
      </c>
      <c r="C414" s="269"/>
      <c r="D414" s="433">
        <f>E414+G414</f>
        <v>34.799999999999997</v>
      </c>
      <c r="E414" s="375">
        <v>34.799999999999997</v>
      </c>
      <c r="F414" s="433">
        <v>24.2</v>
      </c>
      <c r="G414" s="427"/>
      <c r="H414" s="252"/>
      <c r="I414" s="233"/>
      <c r="J414" s="236"/>
      <c r="K414" s="2"/>
      <c r="L414" s="212"/>
      <c r="M414" s="212"/>
      <c r="N414" s="212"/>
      <c r="O414" s="2"/>
      <c r="P414" s="2"/>
      <c r="Q414" s="2"/>
      <c r="R414" s="2"/>
      <c r="S414" s="2"/>
    </row>
    <row r="415" spans="1:19" ht="12" customHeight="1" x14ac:dyDescent="0.2">
      <c r="A415" s="195" t="s">
        <v>553</v>
      </c>
      <c r="B415" s="190" t="s">
        <v>256</v>
      </c>
      <c r="C415" s="269"/>
      <c r="D415" s="433">
        <f t="shared" ref="D415:D429" si="149">E415+G415</f>
        <v>47.2</v>
      </c>
      <c r="E415" s="375">
        <v>47.2</v>
      </c>
      <c r="F415" s="397">
        <v>30.8</v>
      </c>
      <c r="G415" s="375"/>
      <c r="H415" s="172"/>
      <c r="I415" s="210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" customHeight="1" x14ac:dyDescent="0.2">
      <c r="A416" s="195" t="s">
        <v>554</v>
      </c>
      <c r="B416" s="190" t="s">
        <v>258</v>
      </c>
      <c r="C416" s="269"/>
      <c r="D416" s="433">
        <f t="shared" si="149"/>
        <v>69.3</v>
      </c>
      <c r="E416" s="375">
        <v>69.3</v>
      </c>
      <c r="F416" s="397">
        <v>47.5</v>
      </c>
      <c r="G416" s="375"/>
      <c r="H416" s="172"/>
      <c r="I416" s="233"/>
      <c r="J416" s="233"/>
      <c r="K416" s="233"/>
      <c r="L416" s="233"/>
      <c r="M416" s="2"/>
      <c r="N416" s="2"/>
      <c r="O416" s="2"/>
      <c r="P416" s="2"/>
      <c r="Q416" s="2"/>
      <c r="R416" s="2"/>
      <c r="S416" s="2"/>
    </row>
    <row r="417" spans="1:19" ht="12" customHeight="1" x14ac:dyDescent="0.2">
      <c r="A417" s="195" t="s">
        <v>555</v>
      </c>
      <c r="B417" s="190" t="s">
        <v>260</v>
      </c>
      <c r="C417" s="269"/>
      <c r="D417" s="433">
        <f t="shared" si="149"/>
        <v>42.6</v>
      </c>
      <c r="E417" s="375">
        <v>42.6</v>
      </c>
      <c r="F417" s="397">
        <v>26</v>
      </c>
      <c r="G417" s="375"/>
      <c r="H417" s="172"/>
      <c r="I417" s="210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" customHeight="1" x14ac:dyDescent="0.2">
      <c r="A418" s="195" t="s">
        <v>556</v>
      </c>
      <c r="B418" s="190" t="s">
        <v>262</v>
      </c>
      <c r="C418" s="269"/>
      <c r="D418" s="433">
        <f t="shared" si="149"/>
        <v>409.3</v>
      </c>
      <c r="E418" s="375">
        <v>384.3</v>
      </c>
      <c r="F418" s="397">
        <v>275</v>
      </c>
      <c r="G418" s="386">
        <v>25</v>
      </c>
      <c r="H418" s="172"/>
      <c r="I418" s="210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" customHeight="1" x14ac:dyDescent="0.2">
      <c r="A419" s="195" t="s">
        <v>557</v>
      </c>
      <c r="B419" s="190" t="s">
        <v>264</v>
      </c>
      <c r="C419" s="269"/>
      <c r="D419" s="433">
        <f t="shared" si="149"/>
        <v>33.6</v>
      </c>
      <c r="E419" s="375">
        <v>33.6</v>
      </c>
      <c r="F419" s="434">
        <v>27.5</v>
      </c>
      <c r="G419" s="375"/>
      <c r="H419" s="172"/>
      <c r="I419" s="210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" customHeight="1" x14ac:dyDescent="0.2">
      <c r="A420" s="195" t="s">
        <v>558</v>
      </c>
      <c r="B420" s="190" t="s">
        <v>266</v>
      </c>
      <c r="C420" s="269"/>
      <c r="D420" s="433">
        <f t="shared" si="149"/>
        <v>88.8</v>
      </c>
      <c r="E420" s="375">
        <v>88.1</v>
      </c>
      <c r="F420" s="434">
        <v>53.8</v>
      </c>
      <c r="G420" s="386">
        <v>0.7</v>
      </c>
      <c r="H420" s="223"/>
      <c r="I420" s="224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" customHeight="1" x14ac:dyDescent="0.2">
      <c r="A421" s="195" t="s">
        <v>559</v>
      </c>
      <c r="B421" s="190" t="s">
        <v>268</v>
      </c>
      <c r="C421" s="269"/>
      <c r="D421" s="433">
        <f t="shared" si="149"/>
        <v>133</v>
      </c>
      <c r="E421" s="375">
        <v>133</v>
      </c>
      <c r="F421" s="434">
        <v>99.8</v>
      </c>
      <c r="G421" s="375"/>
      <c r="H421" s="172"/>
      <c r="I421" s="210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" customHeight="1" x14ac:dyDescent="0.2">
      <c r="A422" s="195" t="s">
        <v>560</v>
      </c>
      <c r="B422" s="190" t="s">
        <v>270</v>
      </c>
      <c r="C422" s="269"/>
      <c r="D422" s="433">
        <f t="shared" si="149"/>
        <v>52.1</v>
      </c>
      <c r="E422" s="375">
        <v>50.6</v>
      </c>
      <c r="F422" s="397">
        <v>20.100000000000001</v>
      </c>
      <c r="G422" s="375">
        <v>1.5</v>
      </c>
      <c r="H422" s="172"/>
      <c r="I422" s="210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" customHeight="1" x14ac:dyDescent="0.2">
      <c r="A423" s="195" t="s">
        <v>561</v>
      </c>
      <c r="B423" s="190" t="s">
        <v>272</v>
      </c>
      <c r="C423" s="269"/>
      <c r="D423" s="433">
        <f t="shared" si="149"/>
        <v>68.7</v>
      </c>
      <c r="E423" s="386">
        <v>68.7</v>
      </c>
      <c r="F423" s="397">
        <v>39</v>
      </c>
      <c r="G423" s="375"/>
      <c r="H423" s="172"/>
      <c r="I423" s="210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" customHeight="1" x14ac:dyDescent="0.2">
      <c r="A424" s="195" t="s">
        <v>562</v>
      </c>
      <c r="B424" s="190" t="s">
        <v>274</v>
      </c>
      <c r="C424" s="269"/>
      <c r="D424" s="433">
        <f t="shared" si="149"/>
        <v>74.099999999999994</v>
      </c>
      <c r="E424" s="375">
        <v>74.099999999999994</v>
      </c>
      <c r="F424" s="433">
        <v>35.5</v>
      </c>
      <c r="G424" s="427">
        <v>0</v>
      </c>
      <c r="H424" s="270"/>
      <c r="I424" s="271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" customHeight="1" x14ac:dyDescent="0.2">
      <c r="A425" s="195" t="s">
        <v>563</v>
      </c>
      <c r="B425" s="234" t="s">
        <v>300</v>
      </c>
      <c r="C425" s="269"/>
      <c r="D425" s="433">
        <f t="shared" si="149"/>
        <v>10</v>
      </c>
      <c r="E425" s="386">
        <v>10</v>
      </c>
      <c r="F425" s="375"/>
      <c r="G425" s="375"/>
      <c r="H425" s="172"/>
      <c r="I425" s="210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" customHeight="1" x14ac:dyDescent="0.2">
      <c r="A426" s="195"/>
      <c r="B426" s="190" t="s">
        <v>228</v>
      </c>
      <c r="C426" s="269"/>
      <c r="D426" s="433"/>
      <c r="E426" s="386"/>
      <c r="F426" s="434"/>
      <c r="G426" s="375"/>
      <c r="H426" s="172"/>
      <c r="I426" s="210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" customHeight="1" x14ac:dyDescent="0.2">
      <c r="A427" s="195" t="s">
        <v>564</v>
      </c>
      <c r="B427" s="190" t="s">
        <v>268</v>
      </c>
      <c r="C427" s="269"/>
      <c r="D427" s="433">
        <f t="shared" si="149"/>
        <v>10</v>
      </c>
      <c r="E427" s="386">
        <v>10</v>
      </c>
      <c r="F427" s="434"/>
      <c r="G427" s="375"/>
      <c r="H427" s="172"/>
      <c r="I427" s="210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48" customHeight="1" x14ac:dyDescent="0.2">
      <c r="A428" s="178" t="s">
        <v>565</v>
      </c>
      <c r="B428" s="272" t="s">
        <v>531</v>
      </c>
      <c r="C428" s="269"/>
      <c r="D428" s="433">
        <f t="shared" si="149"/>
        <v>51.2</v>
      </c>
      <c r="E428" s="386">
        <v>1</v>
      </c>
      <c r="F428" s="397">
        <v>1</v>
      </c>
      <c r="G428" s="375">
        <v>50.2</v>
      </c>
      <c r="H428" s="172"/>
      <c r="I428" s="210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36" customHeight="1" x14ac:dyDescent="0.2">
      <c r="A429" s="178" t="s">
        <v>566</v>
      </c>
      <c r="B429" s="267" t="s">
        <v>463</v>
      </c>
      <c r="C429" s="269"/>
      <c r="D429" s="433">
        <f t="shared" si="149"/>
        <v>788</v>
      </c>
      <c r="E429" s="375">
        <v>50.5</v>
      </c>
      <c r="F429" s="434">
        <v>30.2</v>
      </c>
      <c r="G429" s="375">
        <v>737.5</v>
      </c>
      <c r="H429" s="172"/>
      <c r="I429" s="210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24.75" customHeight="1" x14ac:dyDescent="0.2">
      <c r="A430" s="178" t="s">
        <v>567</v>
      </c>
      <c r="B430" s="267" t="s">
        <v>568</v>
      </c>
      <c r="C430" s="269"/>
      <c r="D430" s="397">
        <f>E430+G430</f>
        <v>1700</v>
      </c>
      <c r="E430" s="386">
        <v>1700</v>
      </c>
      <c r="F430" s="434"/>
      <c r="G430" s="375"/>
      <c r="H430" s="172"/>
      <c r="I430" s="210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24.75" customHeight="1" x14ac:dyDescent="0.2">
      <c r="A431" s="178" t="s">
        <v>569</v>
      </c>
      <c r="B431" s="177" t="s">
        <v>570</v>
      </c>
      <c r="C431" s="269"/>
      <c r="D431" s="397">
        <f t="shared" ref="D431" si="150">E431+G431</f>
        <v>4</v>
      </c>
      <c r="E431" s="386">
        <v>0</v>
      </c>
      <c r="F431" s="434"/>
      <c r="G431" s="386">
        <v>4</v>
      </c>
      <c r="H431" s="172"/>
      <c r="I431" s="210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3.5" customHeight="1" x14ac:dyDescent="0.2">
      <c r="A432" s="195" t="s">
        <v>571</v>
      </c>
      <c r="B432" s="273" t="s">
        <v>440</v>
      </c>
      <c r="C432" s="274" t="s">
        <v>457</v>
      </c>
      <c r="D432" s="397">
        <f>E432+G432</f>
        <v>477.3</v>
      </c>
      <c r="E432" s="386">
        <f>E433+E434+E435</f>
        <v>82</v>
      </c>
      <c r="F432" s="386">
        <f t="shared" ref="F432:G432" si="151">F433+F434+F435</f>
        <v>43.7</v>
      </c>
      <c r="G432" s="386">
        <f t="shared" si="151"/>
        <v>395.3</v>
      </c>
      <c r="H432" s="172"/>
      <c r="I432" s="210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195" t="s">
        <v>572</v>
      </c>
      <c r="B433" s="234" t="s">
        <v>573</v>
      </c>
      <c r="C433" s="274"/>
      <c r="D433" s="397">
        <f t="shared" ref="D433:D435" si="152">E433+G433</f>
        <v>245</v>
      </c>
      <c r="E433" s="386">
        <v>49.7</v>
      </c>
      <c r="F433" s="397">
        <v>43.7</v>
      </c>
      <c r="G433" s="375">
        <v>195.3</v>
      </c>
      <c r="H433" s="172"/>
      <c r="I433" s="210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24" customHeight="1" x14ac:dyDescent="0.2">
      <c r="A434" s="178" t="s">
        <v>574</v>
      </c>
      <c r="B434" s="232" t="s">
        <v>575</v>
      </c>
      <c r="C434" s="274"/>
      <c r="D434" s="397">
        <f t="shared" si="152"/>
        <v>32.299999999999997</v>
      </c>
      <c r="E434" s="386">
        <v>32.299999999999997</v>
      </c>
      <c r="F434" s="397"/>
      <c r="G434" s="375"/>
      <c r="H434" s="172"/>
      <c r="I434" s="210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35.25" customHeight="1" x14ac:dyDescent="0.2">
      <c r="A435" s="178" t="s">
        <v>576</v>
      </c>
      <c r="B435" s="275" t="s">
        <v>851</v>
      </c>
      <c r="C435" s="274"/>
      <c r="D435" s="397">
        <f t="shared" si="152"/>
        <v>200</v>
      </c>
      <c r="E435" s="386">
        <v>0</v>
      </c>
      <c r="F435" s="397"/>
      <c r="G435" s="386">
        <v>200</v>
      </c>
      <c r="H435" s="172"/>
      <c r="I435" s="210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3.5" customHeight="1" x14ac:dyDescent="0.2">
      <c r="A436" s="195" t="s">
        <v>577</v>
      </c>
      <c r="B436" s="211" t="s">
        <v>244</v>
      </c>
      <c r="C436" s="276"/>
      <c r="D436" s="383">
        <f>SUM(E436+G436)</f>
        <v>3682.1</v>
      </c>
      <c r="E436" s="383">
        <f t="shared" ref="E436:G436" si="153">E438</f>
        <v>3508.2999999999997</v>
      </c>
      <c r="F436" s="378">
        <f t="shared" si="153"/>
        <v>101.42099999999999</v>
      </c>
      <c r="G436" s="383">
        <f t="shared" si="153"/>
        <v>173.79999999999998</v>
      </c>
      <c r="H436" s="277"/>
      <c r="I436" s="278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195"/>
      <c r="B437" s="190" t="s">
        <v>280</v>
      </c>
      <c r="C437" s="276"/>
      <c r="D437" s="383"/>
      <c r="E437" s="427"/>
      <c r="F437" s="377"/>
      <c r="G437" s="427"/>
      <c r="H437" s="172"/>
      <c r="I437" s="210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195" t="s">
        <v>578</v>
      </c>
      <c r="B438" s="211"/>
      <c r="C438" s="279" t="s">
        <v>16</v>
      </c>
      <c r="D438" s="427">
        <f t="shared" ref="D438:D445" si="154">SUM(E438+G438)</f>
        <v>3682.1</v>
      </c>
      <c r="E438" s="427">
        <f>E440+E441+E442+E444+E443+E445</f>
        <v>3508.2999999999997</v>
      </c>
      <c r="F438" s="377">
        <f t="shared" ref="F438:G438" si="155">F440+F441+F442+F444+F443+F445</f>
        <v>101.42099999999999</v>
      </c>
      <c r="G438" s="427">
        <f t="shared" si="155"/>
        <v>173.79999999999998</v>
      </c>
      <c r="H438" s="280"/>
      <c r="I438" s="281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195"/>
      <c r="B439" s="190" t="s">
        <v>228</v>
      </c>
      <c r="C439" s="279"/>
      <c r="D439" s="427"/>
      <c r="E439" s="427"/>
      <c r="F439" s="433"/>
      <c r="G439" s="427"/>
      <c r="H439" s="172"/>
      <c r="I439" s="210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" customHeight="1" x14ac:dyDescent="0.2">
      <c r="A440" s="195" t="s">
        <v>579</v>
      </c>
      <c r="B440" s="234" t="s">
        <v>487</v>
      </c>
      <c r="C440" s="279"/>
      <c r="D440" s="427">
        <f t="shared" si="154"/>
        <v>2010.5</v>
      </c>
      <c r="E440" s="427">
        <v>1838.4</v>
      </c>
      <c r="F440" s="433">
        <v>23.6</v>
      </c>
      <c r="G440" s="427">
        <v>172.1</v>
      </c>
      <c r="H440" s="172"/>
      <c r="I440" s="210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" customHeight="1" x14ac:dyDescent="0.2">
      <c r="A441" s="195" t="s">
        <v>580</v>
      </c>
      <c r="B441" s="234" t="s">
        <v>460</v>
      </c>
      <c r="C441" s="276"/>
      <c r="D441" s="427">
        <f t="shared" si="154"/>
        <v>1201.8</v>
      </c>
      <c r="E441" s="427">
        <v>1201.8</v>
      </c>
      <c r="F441" s="451">
        <v>76.320999999999998</v>
      </c>
      <c r="G441" s="427"/>
      <c r="H441" s="172"/>
      <c r="I441" s="210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195" t="s">
        <v>581</v>
      </c>
      <c r="B442" s="234" t="s">
        <v>300</v>
      </c>
      <c r="C442" s="276"/>
      <c r="D442" s="427">
        <f t="shared" si="154"/>
        <v>26</v>
      </c>
      <c r="E442" s="427">
        <v>26</v>
      </c>
      <c r="F442" s="433"/>
      <c r="G442" s="427"/>
      <c r="H442" s="172"/>
      <c r="I442" s="210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48" customHeight="1" x14ac:dyDescent="0.2">
      <c r="A443" s="178" t="s">
        <v>582</v>
      </c>
      <c r="B443" s="272" t="s">
        <v>531</v>
      </c>
      <c r="C443" s="276"/>
      <c r="D443" s="427">
        <f t="shared" si="154"/>
        <v>0</v>
      </c>
      <c r="E443" s="427">
        <v>0</v>
      </c>
      <c r="F443" s="433"/>
      <c r="G443" s="427">
        <v>0</v>
      </c>
      <c r="H443" s="172"/>
      <c r="I443" s="210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34.5" customHeight="1" x14ac:dyDescent="0.2">
      <c r="A444" s="178" t="s">
        <v>583</v>
      </c>
      <c r="B444" s="267" t="s">
        <v>463</v>
      </c>
      <c r="C444" s="276"/>
      <c r="D444" s="427">
        <f t="shared" si="154"/>
        <v>158.79999999999998</v>
      </c>
      <c r="E444" s="427">
        <v>157.1</v>
      </c>
      <c r="F444" s="433">
        <v>1.5</v>
      </c>
      <c r="G444" s="427">
        <v>1.7</v>
      </c>
      <c r="H444" s="172"/>
      <c r="I444" s="210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76.5" customHeight="1" x14ac:dyDescent="0.2">
      <c r="A445" s="178" t="s">
        <v>823</v>
      </c>
      <c r="B445" s="360" t="s">
        <v>824</v>
      </c>
      <c r="C445" s="332"/>
      <c r="D445" s="427">
        <f t="shared" si="154"/>
        <v>285</v>
      </c>
      <c r="E445" s="427">
        <v>285</v>
      </c>
      <c r="F445" s="433"/>
      <c r="G445" s="427"/>
      <c r="H445" s="172"/>
      <c r="I445" s="210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24" customHeight="1" x14ac:dyDescent="0.2">
      <c r="A446" s="178" t="s">
        <v>584</v>
      </c>
      <c r="B446" s="282" t="s">
        <v>249</v>
      </c>
      <c r="C446" s="276"/>
      <c r="D446" s="383">
        <f>SUM(E446+G446)</f>
        <v>9995.6</v>
      </c>
      <c r="E446" s="379">
        <f>E448+E461+E474+E475+E478</f>
        <v>1257.5899999999999</v>
      </c>
      <c r="F446" s="383">
        <f t="shared" ref="F446" si="156">F448+F461+F474+F475+F478</f>
        <v>17.600000000000001</v>
      </c>
      <c r="G446" s="379">
        <f>G448+G461+G474+G475+G478+G479+G480</f>
        <v>8738.01</v>
      </c>
      <c r="H446" s="277"/>
      <c r="I446" s="278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3.5" customHeight="1" x14ac:dyDescent="0.2">
      <c r="A447" s="195"/>
      <c r="B447" s="190" t="s">
        <v>280</v>
      </c>
      <c r="C447" s="276"/>
      <c r="D447" s="383"/>
      <c r="E447" s="375"/>
      <c r="F447" s="434"/>
      <c r="G447" s="375"/>
      <c r="H447" s="172"/>
      <c r="I447" s="210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195" t="s">
        <v>585</v>
      </c>
      <c r="B448" s="234" t="s">
        <v>487</v>
      </c>
      <c r="C448" s="279" t="s">
        <v>251</v>
      </c>
      <c r="D448" s="427">
        <f t="shared" ref="D448:D480" si="157">SUM(E448+G448)</f>
        <v>4978.8</v>
      </c>
      <c r="E448" s="375">
        <v>355.1</v>
      </c>
      <c r="F448" s="434">
        <v>12</v>
      </c>
      <c r="G448" s="375">
        <v>4623.7</v>
      </c>
      <c r="H448" s="172"/>
      <c r="I448" s="210"/>
      <c r="J448" s="2"/>
      <c r="K448" s="236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195"/>
      <c r="B449" s="190" t="s">
        <v>228</v>
      </c>
      <c r="C449" s="279"/>
      <c r="D449" s="427"/>
      <c r="E449" s="375"/>
      <c r="F449" s="434"/>
      <c r="G449" s="375"/>
      <c r="H449" s="172"/>
      <c r="I449" s="210"/>
      <c r="J449" s="2"/>
      <c r="K449" s="236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195" t="s">
        <v>586</v>
      </c>
      <c r="B450" s="190" t="s">
        <v>254</v>
      </c>
      <c r="C450" s="279"/>
      <c r="D450" s="427">
        <f t="shared" si="157"/>
        <v>5.9</v>
      </c>
      <c r="E450" s="375">
        <v>5.9</v>
      </c>
      <c r="F450" s="434"/>
      <c r="G450" s="375"/>
      <c r="H450" s="172"/>
      <c r="I450" s="210"/>
      <c r="J450" s="2"/>
      <c r="K450" s="236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195" t="s">
        <v>587</v>
      </c>
      <c r="B451" s="190" t="s">
        <v>256</v>
      </c>
      <c r="C451" s="279"/>
      <c r="D451" s="427">
        <f t="shared" si="157"/>
        <v>10.9</v>
      </c>
      <c r="E451" s="375">
        <v>10.9</v>
      </c>
      <c r="F451" s="434"/>
      <c r="G451" s="375"/>
      <c r="H451" s="172"/>
      <c r="I451" s="210"/>
      <c r="J451" s="2"/>
      <c r="K451" s="236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195" t="s">
        <v>588</v>
      </c>
      <c r="B452" s="190" t="s">
        <v>258</v>
      </c>
      <c r="C452" s="279"/>
      <c r="D452" s="427">
        <f t="shared" si="157"/>
        <v>16.7</v>
      </c>
      <c r="E452" s="375">
        <v>16.7</v>
      </c>
      <c r="F452" s="434"/>
      <c r="G452" s="375"/>
      <c r="H452" s="172"/>
      <c r="I452" s="210"/>
      <c r="J452" s="2"/>
      <c r="K452" s="236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195" t="s">
        <v>589</v>
      </c>
      <c r="B453" s="190" t="s">
        <v>260</v>
      </c>
      <c r="C453" s="279"/>
      <c r="D453" s="427">
        <f t="shared" si="157"/>
        <v>11.3</v>
      </c>
      <c r="E453" s="375">
        <v>11.3</v>
      </c>
      <c r="F453" s="434"/>
      <c r="G453" s="375"/>
      <c r="H453" s="172"/>
      <c r="I453" s="210"/>
      <c r="J453" s="2"/>
      <c r="K453" s="236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195" t="s">
        <v>590</v>
      </c>
      <c r="B454" s="190" t="s">
        <v>262</v>
      </c>
      <c r="C454" s="279"/>
      <c r="D454" s="427">
        <f t="shared" si="157"/>
        <v>26.6</v>
      </c>
      <c r="E454" s="375">
        <v>26.6</v>
      </c>
      <c r="F454" s="434"/>
      <c r="G454" s="375"/>
      <c r="H454" s="172"/>
      <c r="I454" s="210"/>
      <c r="J454" s="236"/>
      <c r="K454" s="236"/>
      <c r="L454" s="236"/>
      <c r="M454" s="236"/>
      <c r="N454" s="2"/>
      <c r="O454" s="2"/>
      <c r="P454" s="2"/>
      <c r="Q454" s="2"/>
      <c r="R454" s="2"/>
      <c r="S454" s="2"/>
    </row>
    <row r="455" spans="1:19" ht="12.75" customHeight="1" x14ac:dyDescent="0.2">
      <c r="A455" s="195" t="s">
        <v>591</v>
      </c>
      <c r="B455" s="190" t="s">
        <v>264</v>
      </c>
      <c r="C455" s="279"/>
      <c r="D455" s="427">
        <f t="shared" si="157"/>
        <v>4.3</v>
      </c>
      <c r="E455" s="375">
        <v>4.3</v>
      </c>
      <c r="F455" s="434"/>
      <c r="G455" s="375"/>
      <c r="H455" s="172"/>
      <c r="I455" s="210"/>
      <c r="J455" s="2"/>
      <c r="K455" s="236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195" t="s">
        <v>592</v>
      </c>
      <c r="B456" s="190" t="s">
        <v>266</v>
      </c>
      <c r="C456" s="279"/>
      <c r="D456" s="427">
        <f t="shared" si="157"/>
        <v>18.5</v>
      </c>
      <c r="E456" s="375">
        <v>18.5</v>
      </c>
      <c r="F456" s="434"/>
      <c r="G456" s="375"/>
      <c r="H456" s="172"/>
      <c r="I456" s="210"/>
      <c r="J456" s="2"/>
      <c r="K456" s="236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195" t="s">
        <v>593</v>
      </c>
      <c r="B457" s="190" t="s">
        <v>268</v>
      </c>
      <c r="C457" s="279"/>
      <c r="D457" s="427">
        <f t="shared" si="157"/>
        <v>24</v>
      </c>
      <c r="E457" s="386">
        <v>24</v>
      </c>
      <c r="F457" s="434"/>
      <c r="G457" s="375"/>
      <c r="H457" s="172"/>
      <c r="I457" s="210"/>
      <c r="J457" s="2"/>
      <c r="K457" s="236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195" t="s">
        <v>594</v>
      </c>
      <c r="B458" s="190" t="s">
        <v>270</v>
      </c>
      <c r="C458" s="279"/>
      <c r="D458" s="427">
        <f t="shared" si="157"/>
        <v>21.8</v>
      </c>
      <c r="E458" s="375">
        <v>21.8</v>
      </c>
      <c r="F458" s="434"/>
      <c r="G458" s="375"/>
      <c r="H458" s="172"/>
      <c r="I458" s="210"/>
      <c r="J458" s="2"/>
      <c r="K458" s="236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195" t="s">
        <v>595</v>
      </c>
      <c r="B459" s="190" t="s">
        <v>272</v>
      </c>
      <c r="C459" s="279"/>
      <c r="D459" s="427">
        <f t="shared" si="157"/>
        <v>15</v>
      </c>
      <c r="E459" s="386">
        <v>15</v>
      </c>
      <c r="F459" s="434"/>
      <c r="G459" s="375"/>
      <c r="H459" s="172"/>
      <c r="I459" s="210"/>
      <c r="J459" s="2"/>
      <c r="K459" s="236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195" t="s">
        <v>596</v>
      </c>
      <c r="B460" s="190" t="s">
        <v>274</v>
      </c>
      <c r="C460" s="279"/>
      <c r="D460" s="427">
        <f t="shared" si="157"/>
        <v>18.899999999999999</v>
      </c>
      <c r="E460" s="375">
        <v>18.899999999999999</v>
      </c>
      <c r="F460" s="434"/>
      <c r="G460" s="375"/>
      <c r="H460" s="172"/>
      <c r="I460" s="210"/>
      <c r="J460" s="2"/>
      <c r="K460" s="236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195" t="s">
        <v>597</v>
      </c>
      <c r="B461" s="234" t="s">
        <v>487</v>
      </c>
      <c r="C461" s="279" t="s">
        <v>290</v>
      </c>
      <c r="D461" s="427">
        <f t="shared" si="157"/>
        <v>463.7</v>
      </c>
      <c r="E461" s="386">
        <v>285.7</v>
      </c>
      <c r="F461" s="434"/>
      <c r="G461" s="386">
        <v>178</v>
      </c>
      <c r="H461" s="172"/>
      <c r="I461" s="210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195"/>
      <c r="B462" s="190" t="s">
        <v>228</v>
      </c>
      <c r="C462" s="279"/>
      <c r="D462" s="427"/>
      <c r="E462" s="375"/>
      <c r="F462" s="434"/>
      <c r="G462" s="427"/>
      <c r="H462" s="252"/>
      <c r="I462" s="233"/>
      <c r="J462" s="236"/>
      <c r="K462" s="236"/>
      <c r="L462" s="236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195" t="s">
        <v>598</v>
      </c>
      <c r="B463" s="190" t="s">
        <v>254</v>
      </c>
      <c r="C463" s="279"/>
      <c r="D463" s="427">
        <f t="shared" si="157"/>
        <v>5.3</v>
      </c>
      <c r="E463" s="427">
        <v>5.3</v>
      </c>
      <c r="F463" s="433"/>
      <c r="G463" s="427"/>
      <c r="H463" s="252"/>
      <c r="I463" s="233"/>
      <c r="J463" s="236"/>
      <c r="K463" s="236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195" t="s">
        <v>599</v>
      </c>
      <c r="B464" s="190" t="s">
        <v>256</v>
      </c>
      <c r="C464" s="279"/>
      <c r="D464" s="427">
        <f t="shared" si="157"/>
        <v>8.6999999999999993</v>
      </c>
      <c r="E464" s="386">
        <v>8.6999999999999993</v>
      </c>
      <c r="F464" s="433"/>
      <c r="G464" s="375"/>
      <c r="H464" s="172"/>
      <c r="I464" s="210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195" t="s">
        <v>600</v>
      </c>
      <c r="B465" s="190" t="s">
        <v>258</v>
      </c>
      <c r="C465" s="279"/>
      <c r="D465" s="427">
        <f t="shared" si="157"/>
        <v>18.399999999999999</v>
      </c>
      <c r="E465" s="375">
        <v>18.399999999999999</v>
      </c>
      <c r="F465" s="434"/>
      <c r="G465" s="375"/>
      <c r="H465" s="172"/>
      <c r="I465" s="210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195" t="s">
        <v>601</v>
      </c>
      <c r="B466" s="190" t="s">
        <v>260</v>
      </c>
      <c r="C466" s="279"/>
      <c r="D466" s="427">
        <f t="shared" si="157"/>
        <v>11</v>
      </c>
      <c r="E466" s="386">
        <v>11</v>
      </c>
      <c r="F466" s="434"/>
      <c r="G466" s="375"/>
      <c r="H466" s="172"/>
      <c r="I466" s="210"/>
      <c r="J466" s="236"/>
      <c r="K466" s="236"/>
      <c r="L466" s="236"/>
      <c r="M466" s="236"/>
      <c r="N466" s="2"/>
      <c r="O466" s="2"/>
      <c r="P466" s="2"/>
      <c r="Q466" s="2"/>
      <c r="R466" s="2"/>
      <c r="S466" s="2"/>
    </row>
    <row r="467" spans="1:19" ht="12.75" customHeight="1" x14ac:dyDescent="0.2">
      <c r="A467" s="195" t="s">
        <v>602</v>
      </c>
      <c r="B467" s="190" t="s">
        <v>262</v>
      </c>
      <c r="C467" s="279"/>
      <c r="D467" s="427">
        <f t="shared" si="157"/>
        <v>77.900000000000006</v>
      </c>
      <c r="E467" s="375">
        <v>77.900000000000006</v>
      </c>
      <c r="F467" s="434"/>
      <c r="G467" s="375"/>
      <c r="H467" s="172"/>
      <c r="I467" s="233"/>
      <c r="J467" s="233"/>
      <c r="K467" s="233"/>
      <c r="L467" s="233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195" t="s">
        <v>603</v>
      </c>
      <c r="B468" s="190" t="s">
        <v>264</v>
      </c>
      <c r="C468" s="279"/>
      <c r="D468" s="427">
        <f t="shared" si="157"/>
        <v>7.5</v>
      </c>
      <c r="E468" s="375">
        <v>7.5</v>
      </c>
      <c r="F468" s="434"/>
      <c r="G468" s="375"/>
      <c r="H468" s="172"/>
      <c r="I468" s="210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195" t="s">
        <v>604</v>
      </c>
      <c r="B469" s="190" t="s">
        <v>266</v>
      </c>
      <c r="C469" s="279"/>
      <c r="D469" s="427">
        <f t="shared" si="157"/>
        <v>30.7</v>
      </c>
      <c r="E469" s="375">
        <v>30.7</v>
      </c>
      <c r="F469" s="434"/>
      <c r="G469" s="375"/>
      <c r="H469" s="172"/>
      <c r="I469" s="210"/>
      <c r="J469" s="236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195" t="s">
        <v>605</v>
      </c>
      <c r="B470" s="190" t="s">
        <v>268</v>
      </c>
      <c r="C470" s="279"/>
      <c r="D470" s="427">
        <f t="shared" si="157"/>
        <v>36.700000000000003</v>
      </c>
      <c r="E470" s="375">
        <v>36.700000000000003</v>
      </c>
      <c r="F470" s="434"/>
      <c r="G470" s="386"/>
      <c r="H470" s="172"/>
      <c r="I470" s="210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195" t="s">
        <v>606</v>
      </c>
      <c r="B471" s="190" t="s">
        <v>270</v>
      </c>
      <c r="C471" s="279"/>
      <c r="D471" s="427">
        <f t="shared" si="157"/>
        <v>16.8</v>
      </c>
      <c r="E471" s="375">
        <v>16.8</v>
      </c>
      <c r="F471" s="434"/>
      <c r="G471" s="375"/>
      <c r="H471" s="172"/>
      <c r="I471" s="210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195" t="s">
        <v>607</v>
      </c>
      <c r="B472" s="190" t="s">
        <v>272</v>
      </c>
      <c r="C472" s="279"/>
      <c r="D472" s="427">
        <f t="shared" si="157"/>
        <v>22.1</v>
      </c>
      <c r="E472" s="375">
        <v>22.1</v>
      </c>
      <c r="F472" s="434"/>
      <c r="G472" s="386"/>
      <c r="H472" s="172"/>
      <c r="I472" s="210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195" t="s">
        <v>608</v>
      </c>
      <c r="B473" s="190" t="s">
        <v>274</v>
      </c>
      <c r="C473" s="279"/>
      <c r="D473" s="427">
        <f t="shared" si="157"/>
        <v>24.9</v>
      </c>
      <c r="E473" s="427">
        <v>24.9</v>
      </c>
      <c r="F473" s="456"/>
      <c r="G473" s="457"/>
      <c r="H473" s="270"/>
      <c r="I473" s="271"/>
      <c r="J473" s="2"/>
      <c r="K473" s="2"/>
      <c r="L473" s="236"/>
      <c r="M473" s="2"/>
      <c r="N473" s="2"/>
      <c r="O473" s="2"/>
      <c r="P473" s="2"/>
      <c r="Q473" s="2"/>
      <c r="R473" s="2"/>
      <c r="S473" s="2"/>
    </row>
    <row r="474" spans="1:19" ht="35.25" customHeight="1" x14ac:dyDescent="0.2">
      <c r="A474" s="178" t="s">
        <v>609</v>
      </c>
      <c r="B474" s="230" t="s">
        <v>610</v>
      </c>
      <c r="C474" s="283" t="s">
        <v>251</v>
      </c>
      <c r="D474" s="427">
        <f t="shared" si="157"/>
        <v>3162</v>
      </c>
      <c r="E474" s="398">
        <v>610.49</v>
      </c>
      <c r="F474" s="434"/>
      <c r="G474" s="398">
        <v>2551.5100000000002</v>
      </c>
      <c r="H474" s="172"/>
      <c r="I474" s="210"/>
      <c r="J474" s="2"/>
      <c r="K474" s="236"/>
      <c r="L474" s="2"/>
      <c r="M474" s="2"/>
      <c r="N474" s="2"/>
      <c r="O474" s="2"/>
      <c r="P474" s="2"/>
      <c r="Q474" s="2"/>
      <c r="R474" s="2"/>
      <c r="S474" s="2"/>
    </row>
    <row r="475" spans="1:19" ht="36" customHeight="1" x14ac:dyDescent="0.2">
      <c r="A475" s="178" t="s">
        <v>611</v>
      </c>
      <c r="B475" s="267" t="s">
        <v>463</v>
      </c>
      <c r="C475" s="283" t="s">
        <v>251</v>
      </c>
      <c r="D475" s="427">
        <f t="shared" si="157"/>
        <v>607.59999999999991</v>
      </c>
      <c r="E475" s="427">
        <v>6.3</v>
      </c>
      <c r="F475" s="434">
        <v>5.6</v>
      </c>
      <c r="G475" s="375">
        <v>601.29999999999995</v>
      </c>
      <c r="H475" s="172"/>
      <c r="I475" s="210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178"/>
      <c r="B476" s="190" t="s">
        <v>228</v>
      </c>
      <c r="C476" s="283"/>
      <c r="D476" s="427"/>
      <c r="E476" s="400"/>
      <c r="F476" s="375"/>
      <c r="G476" s="448"/>
      <c r="H476" s="172"/>
      <c r="I476" s="210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178" t="s">
        <v>612</v>
      </c>
      <c r="B477" s="190" t="s">
        <v>268</v>
      </c>
      <c r="C477" s="283"/>
      <c r="D477" s="427">
        <f t="shared" si="157"/>
        <v>0</v>
      </c>
      <c r="E477" s="400">
        <v>0</v>
      </c>
      <c r="F477" s="375"/>
      <c r="G477" s="387">
        <v>0</v>
      </c>
      <c r="H477" s="172"/>
      <c r="I477" s="233"/>
      <c r="J477" s="233"/>
      <c r="K477" s="233"/>
      <c r="L477" s="233"/>
      <c r="M477" s="2"/>
      <c r="N477" s="2"/>
      <c r="O477" s="2"/>
      <c r="P477" s="2"/>
      <c r="Q477" s="2"/>
      <c r="R477" s="2"/>
      <c r="S477" s="2"/>
    </row>
    <row r="478" spans="1:19" ht="36" customHeight="1" x14ac:dyDescent="0.2">
      <c r="A478" s="178" t="s">
        <v>613</v>
      </c>
      <c r="B478" s="267" t="s">
        <v>463</v>
      </c>
      <c r="C478" s="283" t="s">
        <v>290</v>
      </c>
      <c r="D478" s="427">
        <f t="shared" si="157"/>
        <v>0</v>
      </c>
      <c r="E478" s="400">
        <v>0</v>
      </c>
      <c r="F478" s="448"/>
      <c r="G478" s="448">
        <v>0</v>
      </c>
      <c r="H478" s="172"/>
      <c r="I478" s="233"/>
      <c r="J478" s="233"/>
      <c r="K478" s="233"/>
      <c r="L478" s="233"/>
      <c r="M478" s="2"/>
      <c r="N478" s="2"/>
      <c r="O478" s="2"/>
      <c r="P478" s="2"/>
      <c r="Q478" s="2"/>
      <c r="R478" s="2"/>
      <c r="S478" s="2"/>
    </row>
    <row r="479" spans="1:19" ht="48" customHeight="1" x14ac:dyDescent="0.2">
      <c r="A479" s="178" t="s">
        <v>825</v>
      </c>
      <c r="B479" s="362" t="s">
        <v>826</v>
      </c>
      <c r="C479" s="361" t="s">
        <v>251</v>
      </c>
      <c r="D479" s="427">
        <f t="shared" si="157"/>
        <v>583.5</v>
      </c>
      <c r="E479" s="400"/>
      <c r="F479" s="448"/>
      <c r="G479" s="448">
        <v>583.5</v>
      </c>
      <c r="H479" s="172"/>
      <c r="I479" s="233"/>
      <c r="J479" s="233"/>
      <c r="K479" s="233"/>
      <c r="L479" s="233"/>
      <c r="M479" s="2"/>
      <c r="N479" s="2"/>
      <c r="O479" s="2"/>
      <c r="P479" s="2"/>
      <c r="Q479" s="2"/>
      <c r="R479" s="2"/>
      <c r="S479" s="2"/>
    </row>
    <row r="480" spans="1:19" ht="39" customHeight="1" x14ac:dyDescent="0.2">
      <c r="A480" s="178" t="s">
        <v>827</v>
      </c>
      <c r="B480" s="362" t="s">
        <v>828</v>
      </c>
      <c r="C480" s="361" t="s">
        <v>251</v>
      </c>
      <c r="D480" s="427">
        <f t="shared" si="157"/>
        <v>200</v>
      </c>
      <c r="E480" s="400"/>
      <c r="F480" s="448"/>
      <c r="G480" s="387">
        <v>200</v>
      </c>
      <c r="H480" s="172"/>
      <c r="I480" s="233"/>
      <c r="J480" s="233"/>
      <c r="K480" s="233"/>
      <c r="L480" s="233"/>
      <c r="M480" s="2"/>
      <c r="N480" s="2"/>
      <c r="O480" s="2"/>
      <c r="P480" s="2"/>
      <c r="Q480" s="2"/>
      <c r="R480" s="2"/>
      <c r="S480" s="2"/>
    </row>
    <row r="481" spans="1:19" ht="24.75" customHeight="1" x14ac:dyDescent="0.2">
      <c r="A481" s="178" t="s">
        <v>614</v>
      </c>
      <c r="B481" s="259" t="s">
        <v>276</v>
      </c>
      <c r="C481" s="284" t="s">
        <v>234</v>
      </c>
      <c r="D481" s="440">
        <f>SUM(E481+G481)</f>
        <v>692.78</v>
      </c>
      <c r="E481" s="435">
        <f>E483+E487</f>
        <v>276.7</v>
      </c>
      <c r="F481" s="435"/>
      <c r="G481" s="440">
        <f t="shared" ref="G481" si="158">G483+G487</f>
        <v>416.08000000000004</v>
      </c>
      <c r="H481" s="285"/>
      <c r="I481" s="286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195"/>
      <c r="B482" s="190" t="s">
        <v>280</v>
      </c>
      <c r="C482" s="284"/>
      <c r="D482" s="440"/>
      <c r="E482" s="457"/>
      <c r="F482" s="434"/>
      <c r="G482" s="437"/>
      <c r="H482" s="172"/>
      <c r="I482" s="210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195" t="s">
        <v>615</v>
      </c>
      <c r="B483" s="234" t="s">
        <v>487</v>
      </c>
      <c r="C483" s="284"/>
      <c r="D483" s="401">
        <f t="shared" ref="D483:D487" si="159">SUM(E483+G483)</f>
        <v>520.98</v>
      </c>
      <c r="E483" s="427">
        <v>240.5</v>
      </c>
      <c r="F483" s="427"/>
      <c r="G483" s="437">
        <v>280.48</v>
      </c>
      <c r="H483" s="280"/>
      <c r="I483" s="281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195"/>
      <c r="B484" s="190" t="s">
        <v>228</v>
      </c>
      <c r="C484" s="284"/>
      <c r="D484" s="400"/>
      <c r="E484" s="427"/>
      <c r="F484" s="426"/>
      <c r="G484" s="427"/>
      <c r="H484" s="280"/>
      <c r="I484" s="281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195" t="s">
        <v>829</v>
      </c>
      <c r="B485" s="190" t="s">
        <v>268</v>
      </c>
      <c r="C485" s="284"/>
      <c r="D485" s="400">
        <f t="shared" si="159"/>
        <v>3</v>
      </c>
      <c r="E485" s="427">
        <v>3</v>
      </c>
      <c r="F485" s="426"/>
      <c r="G485" s="427"/>
      <c r="H485" s="280"/>
      <c r="I485" s="281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195" t="s">
        <v>830</v>
      </c>
      <c r="B486" s="190" t="s">
        <v>274</v>
      </c>
      <c r="C486" s="284"/>
      <c r="D486" s="400">
        <f t="shared" si="159"/>
        <v>1</v>
      </c>
      <c r="E486" s="427"/>
      <c r="F486" s="426"/>
      <c r="G486" s="427">
        <v>1</v>
      </c>
      <c r="H486" s="280"/>
      <c r="I486" s="281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36" customHeight="1" x14ac:dyDescent="0.2">
      <c r="A487" s="178" t="s">
        <v>616</v>
      </c>
      <c r="B487" s="267" t="s">
        <v>463</v>
      </c>
      <c r="C487" s="284"/>
      <c r="D487" s="400">
        <f t="shared" si="159"/>
        <v>171.8</v>
      </c>
      <c r="E487" s="427">
        <v>36.200000000000003</v>
      </c>
      <c r="F487" s="397"/>
      <c r="G487" s="375">
        <v>135.6</v>
      </c>
      <c r="H487" s="172"/>
      <c r="I487" s="210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287" t="s">
        <v>617</v>
      </c>
      <c r="B488" s="288" t="s">
        <v>233</v>
      </c>
      <c r="C488" s="284" t="s">
        <v>234</v>
      </c>
      <c r="D488" s="383">
        <f>SUM(E488+G488)</f>
        <v>786</v>
      </c>
      <c r="E488" s="383">
        <f>E490+E491</f>
        <v>589</v>
      </c>
      <c r="F488" s="383">
        <f t="shared" ref="F488:G488" si="160">F490+F491</f>
        <v>191.8</v>
      </c>
      <c r="G488" s="383">
        <f t="shared" si="160"/>
        <v>197</v>
      </c>
      <c r="H488" s="285"/>
      <c r="I488" s="286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289"/>
      <c r="B489" s="190" t="s">
        <v>280</v>
      </c>
      <c r="C489" s="284"/>
      <c r="D489" s="383"/>
      <c r="E489" s="457"/>
      <c r="F489" s="434"/>
      <c r="G489" s="375"/>
      <c r="H489" s="172"/>
      <c r="I489" s="210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287" t="s">
        <v>618</v>
      </c>
      <c r="B490" s="234" t="s">
        <v>487</v>
      </c>
      <c r="C490" s="284"/>
      <c r="D490" s="427">
        <f t="shared" ref="D490:D491" si="161">SUM(E490+G490)</f>
        <v>735.9</v>
      </c>
      <c r="E490" s="427">
        <v>589</v>
      </c>
      <c r="F490" s="397">
        <v>191.8</v>
      </c>
      <c r="G490" s="375">
        <v>146.9</v>
      </c>
      <c r="H490" s="172"/>
      <c r="I490" s="210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36.75" customHeight="1" x14ac:dyDescent="0.2">
      <c r="A491" s="290" t="s">
        <v>619</v>
      </c>
      <c r="B491" s="267" t="s">
        <v>463</v>
      </c>
      <c r="C491" s="284"/>
      <c r="D491" s="427">
        <f t="shared" si="161"/>
        <v>50.1</v>
      </c>
      <c r="E491" s="427">
        <v>0</v>
      </c>
      <c r="F491" s="397"/>
      <c r="G491" s="375">
        <v>50.1</v>
      </c>
      <c r="H491" s="172"/>
      <c r="I491" s="210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25.5" customHeight="1" x14ac:dyDescent="0.2">
      <c r="A492" s="290" t="s">
        <v>620</v>
      </c>
      <c r="B492" s="259" t="s">
        <v>279</v>
      </c>
      <c r="C492" s="203"/>
      <c r="D492" s="378">
        <f>SUM(E492+G492)</f>
        <v>8063.273000000001</v>
      </c>
      <c r="E492" s="378">
        <f>E494+E531+E533+E546+E547+E548+E549+E550+E553+E569+E570</f>
        <v>6523.1730000000016</v>
      </c>
      <c r="F492" s="379">
        <f t="shared" ref="F492:G492" si="162">F494+F531+F533+F546+F547+F548+F549+F550+F553+F569+F570</f>
        <v>4621.2699999999995</v>
      </c>
      <c r="G492" s="383">
        <f t="shared" si="162"/>
        <v>1540.1</v>
      </c>
      <c r="H492" s="277"/>
      <c r="I492" s="278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289"/>
      <c r="B493" s="190" t="s">
        <v>280</v>
      </c>
      <c r="C493" s="203"/>
      <c r="D493" s="378"/>
      <c r="E493" s="377"/>
      <c r="F493" s="376"/>
      <c r="G493" s="375"/>
      <c r="H493" s="172"/>
      <c r="I493" s="210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287" t="s">
        <v>621</v>
      </c>
      <c r="B494" s="183"/>
      <c r="C494" s="279" t="s">
        <v>283</v>
      </c>
      <c r="D494" s="377">
        <f t="shared" ref="D494:D559" si="163">SUM(E494+G494)</f>
        <v>5087.6730000000007</v>
      </c>
      <c r="E494" s="377">
        <f t="shared" ref="E494:G494" si="164">E496+E497</f>
        <v>3998.5730000000008</v>
      </c>
      <c r="F494" s="437">
        <f t="shared" si="164"/>
        <v>2728.57</v>
      </c>
      <c r="G494" s="427">
        <f t="shared" si="164"/>
        <v>1089.0999999999999</v>
      </c>
      <c r="H494" s="280"/>
      <c r="I494" s="281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289"/>
      <c r="B495" s="190" t="s">
        <v>228</v>
      </c>
      <c r="C495" s="203"/>
      <c r="D495" s="427"/>
      <c r="E495" s="375"/>
      <c r="F495" s="434"/>
      <c r="G495" s="375"/>
      <c r="H495" s="172"/>
      <c r="I495" s="210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287" t="s">
        <v>622</v>
      </c>
      <c r="B496" s="234" t="s">
        <v>623</v>
      </c>
      <c r="C496" s="203"/>
      <c r="D496" s="427">
        <f t="shared" si="163"/>
        <v>371.4</v>
      </c>
      <c r="E496" s="375">
        <v>371.4</v>
      </c>
      <c r="F496" s="434">
        <v>250.5</v>
      </c>
      <c r="G496" s="375"/>
      <c r="H496" s="172"/>
      <c r="I496" s="210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287" t="s">
        <v>624</v>
      </c>
      <c r="B497" s="234" t="s">
        <v>46</v>
      </c>
      <c r="C497" s="203"/>
      <c r="D497" s="377">
        <f t="shared" si="163"/>
        <v>4716.273000000001</v>
      </c>
      <c r="E497" s="377">
        <f>E499+E512+E523+E530</f>
        <v>3627.1730000000007</v>
      </c>
      <c r="F497" s="437">
        <f t="shared" ref="F497:G497" si="165">F499+F512+F523</f>
        <v>2478.0700000000002</v>
      </c>
      <c r="G497" s="427">
        <f t="shared" si="165"/>
        <v>1089.0999999999999</v>
      </c>
      <c r="H497" s="280"/>
      <c r="I497" s="281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289"/>
      <c r="B498" s="190" t="s">
        <v>280</v>
      </c>
      <c r="C498" s="203"/>
      <c r="D498" s="377"/>
      <c r="E498" s="377"/>
      <c r="F498" s="434"/>
      <c r="G498" s="375"/>
      <c r="H498" s="172"/>
      <c r="I498" s="210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287" t="s">
        <v>625</v>
      </c>
      <c r="B499" s="234" t="s">
        <v>487</v>
      </c>
      <c r="C499" s="203"/>
      <c r="D499" s="377">
        <f t="shared" si="163"/>
        <v>4531.0810000000001</v>
      </c>
      <c r="E499" s="377">
        <v>3441.9810000000002</v>
      </c>
      <c r="F499" s="427">
        <v>2406</v>
      </c>
      <c r="G499" s="386">
        <v>1089.0999999999999</v>
      </c>
      <c r="H499" s="172"/>
      <c r="I499" s="210"/>
      <c r="J499" s="2"/>
      <c r="K499" s="236"/>
      <c r="L499" s="236"/>
      <c r="M499" s="236"/>
      <c r="N499" s="236"/>
      <c r="O499" s="2"/>
      <c r="P499" s="2"/>
      <c r="Q499" s="2"/>
      <c r="R499" s="2"/>
      <c r="S499" s="2"/>
    </row>
    <row r="500" spans="1:19" ht="12.75" customHeight="1" x14ac:dyDescent="0.2">
      <c r="A500" s="289"/>
      <c r="B500" s="190" t="s">
        <v>228</v>
      </c>
      <c r="C500" s="203"/>
      <c r="D500" s="427"/>
      <c r="E500" s="375"/>
      <c r="F500" s="434"/>
      <c r="G500" s="427"/>
      <c r="H500" s="252"/>
      <c r="I500" s="233"/>
      <c r="J500" s="236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287" t="s">
        <v>626</v>
      </c>
      <c r="B501" s="190" t="s">
        <v>254</v>
      </c>
      <c r="C501" s="203"/>
      <c r="D501" s="427">
        <f t="shared" si="163"/>
        <v>76.900000000000006</v>
      </c>
      <c r="E501" s="427">
        <v>76.900000000000006</v>
      </c>
      <c r="F501" s="433">
        <v>57</v>
      </c>
      <c r="G501" s="427"/>
      <c r="H501" s="252"/>
      <c r="I501" s="233"/>
      <c r="J501" s="2"/>
      <c r="K501" s="236"/>
      <c r="L501" s="236"/>
      <c r="M501" s="236"/>
      <c r="N501" s="236"/>
      <c r="O501" s="2"/>
      <c r="P501" s="2"/>
      <c r="Q501" s="2"/>
      <c r="R501" s="2"/>
      <c r="S501" s="2"/>
    </row>
    <row r="502" spans="1:19" ht="12.75" customHeight="1" x14ac:dyDescent="0.2">
      <c r="A502" s="287" t="s">
        <v>627</v>
      </c>
      <c r="B502" s="190" t="s">
        <v>256</v>
      </c>
      <c r="C502" s="203"/>
      <c r="D502" s="427">
        <f t="shared" si="163"/>
        <v>66.8</v>
      </c>
      <c r="E502" s="375">
        <v>66.8</v>
      </c>
      <c r="F502" s="434">
        <v>44.9</v>
      </c>
      <c r="G502" s="375"/>
      <c r="H502" s="172"/>
      <c r="I502" s="210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287" t="s">
        <v>628</v>
      </c>
      <c r="B503" s="190" t="s">
        <v>258</v>
      </c>
      <c r="C503" s="203"/>
      <c r="D503" s="427">
        <f t="shared" si="163"/>
        <v>81.8</v>
      </c>
      <c r="E503" s="375">
        <v>81.8</v>
      </c>
      <c r="F503" s="434">
        <v>65.400000000000006</v>
      </c>
      <c r="G503" s="386"/>
      <c r="H503" s="172"/>
      <c r="I503" s="210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287" t="s">
        <v>629</v>
      </c>
      <c r="B504" s="190" t="s">
        <v>260</v>
      </c>
      <c r="C504" s="203"/>
      <c r="D504" s="427">
        <f t="shared" si="163"/>
        <v>70.3</v>
      </c>
      <c r="E504" s="375">
        <v>70.3</v>
      </c>
      <c r="F504" s="397">
        <v>55.7</v>
      </c>
      <c r="G504" s="375"/>
      <c r="H504" s="172"/>
      <c r="I504" s="210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287" t="s">
        <v>630</v>
      </c>
      <c r="B505" s="190" t="s">
        <v>262</v>
      </c>
      <c r="C505" s="203"/>
      <c r="D505" s="427">
        <f t="shared" si="163"/>
        <v>82.4</v>
      </c>
      <c r="E505" s="386">
        <v>82.4</v>
      </c>
      <c r="F505" s="397">
        <v>75.400000000000006</v>
      </c>
      <c r="G505" s="375"/>
      <c r="H505" s="172"/>
      <c r="I505" s="233"/>
      <c r="J505" s="233"/>
      <c r="K505" s="233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287" t="s">
        <v>631</v>
      </c>
      <c r="B506" s="190" t="s">
        <v>264</v>
      </c>
      <c r="C506" s="203"/>
      <c r="D506" s="427">
        <f t="shared" si="163"/>
        <v>67.2</v>
      </c>
      <c r="E506" s="375">
        <v>67.2</v>
      </c>
      <c r="F506" s="434">
        <v>55.4</v>
      </c>
      <c r="G506" s="375"/>
      <c r="H506" s="172"/>
      <c r="I506" s="210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287" t="s">
        <v>632</v>
      </c>
      <c r="B507" s="190" t="s">
        <v>266</v>
      </c>
      <c r="C507" s="203"/>
      <c r="D507" s="427">
        <f t="shared" si="163"/>
        <v>74.099999999999994</v>
      </c>
      <c r="E507" s="375">
        <v>74.099999999999994</v>
      </c>
      <c r="F507" s="434">
        <v>57.3</v>
      </c>
      <c r="G507" s="375"/>
      <c r="H507" s="172"/>
      <c r="I507" s="210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287" t="s">
        <v>633</v>
      </c>
      <c r="B508" s="190" t="s">
        <v>268</v>
      </c>
      <c r="C508" s="203"/>
      <c r="D508" s="427">
        <f t="shared" si="163"/>
        <v>94.9</v>
      </c>
      <c r="E508" s="375">
        <v>94.9</v>
      </c>
      <c r="F508" s="434">
        <v>75.900000000000006</v>
      </c>
      <c r="G508" s="375"/>
      <c r="H508" s="172"/>
      <c r="I508" s="210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287" t="s">
        <v>634</v>
      </c>
      <c r="B509" s="190" t="s">
        <v>270</v>
      </c>
      <c r="C509" s="203"/>
      <c r="D509" s="427">
        <f t="shared" si="163"/>
        <v>90</v>
      </c>
      <c r="E509" s="375">
        <v>90</v>
      </c>
      <c r="F509" s="434">
        <v>79.599999999999994</v>
      </c>
      <c r="G509" s="375"/>
      <c r="H509" s="172"/>
      <c r="I509" s="210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287" t="s">
        <v>635</v>
      </c>
      <c r="B510" s="190" t="s">
        <v>272</v>
      </c>
      <c r="C510" s="203"/>
      <c r="D510" s="427">
        <f t="shared" si="163"/>
        <v>76.7</v>
      </c>
      <c r="E510" s="375">
        <v>76.7</v>
      </c>
      <c r="F510" s="397">
        <v>58.5</v>
      </c>
      <c r="G510" s="375"/>
      <c r="H510" s="172"/>
      <c r="I510" s="210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287" t="s">
        <v>636</v>
      </c>
      <c r="B511" s="190" t="s">
        <v>274</v>
      </c>
      <c r="C511" s="203"/>
      <c r="D511" s="427">
        <f t="shared" si="163"/>
        <v>75.3</v>
      </c>
      <c r="E511" s="375">
        <v>75.3</v>
      </c>
      <c r="F511" s="397">
        <v>59.4</v>
      </c>
      <c r="G511" s="375"/>
      <c r="H511" s="172"/>
      <c r="I511" s="210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287" t="s">
        <v>637</v>
      </c>
      <c r="B512" s="234" t="s">
        <v>638</v>
      </c>
      <c r="C512" s="276"/>
      <c r="D512" s="427">
        <f t="shared" si="163"/>
        <v>76.3</v>
      </c>
      <c r="E512" s="375">
        <v>76.3</v>
      </c>
      <c r="F512" s="434">
        <v>72.069999999999993</v>
      </c>
      <c r="G512" s="375"/>
      <c r="H512" s="172"/>
      <c r="I512" s="210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289"/>
      <c r="B513" s="190" t="s">
        <v>228</v>
      </c>
      <c r="C513" s="276"/>
      <c r="D513" s="427"/>
      <c r="E513" s="375"/>
      <c r="F513" s="434"/>
      <c r="G513" s="427"/>
      <c r="H513" s="252"/>
      <c r="I513" s="233"/>
      <c r="J513" s="236"/>
      <c r="K513" s="236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287" t="s">
        <v>639</v>
      </c>
      <c r="B514" s="190" t="s">
        <v>254</v>
      </c>
      <c r="C514" s="276"/>
      <c r="D514" s="427">
        <f t="shared" si="163"/>
        <v>0.3</v>
      </c>
      <c r="E514" s="427">
        <v>0.3</v>
      </c>
      <c r="F514" s="433">
        <v>0.3</v>
      </c>
      <c r="G514" s="427"/>
      <c r="H514" s="252"/>
      <c r="I514" s="233"/>
      <c r="J514" s="2"/>
      <c r="K514" s="236"/>
      <c r="L514" s="236"/>
      <c r="M514" s="236"/>
      <c r="N514" s="2"/>
      <c r="O514" s="2"/>
      <c r="P514" s="2"/>
      <c r="Q514" s="2"/>
      <c r="R514" s="2"/>
      <c r="S514" s="2"/>
    </row>
    <row r="515" spans="1:19" ht="12.75" customHeight="1" x14ac:dyDescent="0.2">
      <c r="A515" s="287" t="s">
        <v>640</v>
      </c>
      <c r="B515" s="190" t="s">
        <v>256</v>
      </c>
      <c r="C515" s="276"/>
      <c r="D515" s="427">
        <f t="shared" si="163"/>
        <v>1.5</v>
      </c>
      <c r="E515" s="375">
        <v>1.5</v>
      </c>
      <c r="F515" s="434">
        <v>1.5</v>
      </c>
      <c r="G515" s="375"/>
      <c r="H515" s="172"/>
      <c r="I515" s="210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287" t="s">
        <v>641</v>
      </c>
      <c r="B516" s="190" t="s">
        <v>260</v>
      </c>
      <c r="C516" s="276"/>
      <c r="D516" s="427">
        <f t="shared" si="163"/>
        <v>0.3</v>
      </c>
      <c r="E516" s="375">
        <v>0.3</v>
      </c>
      <c r="F516" s="433">
        <v>0.3</v>
      </c>
      <c r="G516" s="427"/>
      <c r="H516" s="252"/>
      <c r="I516" s="233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287" t="s">
        <v>642</v>
      </c>
      <c r="B517" s="190" t="s">
        <v>264</v>
      </c>
      <c r="C517" s="276"/>
      <c r="D517" s="427">
        <f t="shared" si="163"/>
        <v>0.2</v>
      </c>
      <c r="E517" s="375">
        <v>0.2</v>
      </c>
      <c r="F517" s="434">
        <v>0.2</v>
      </c>
      <c r="G517" s="375"/>
      <c r="H517" s="172"/>
      <c r="I517" s="233"/>
      <c r="J517" s="233"/>
      <c r="K517" s="233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287" t="s">
        <v>643</v>
      </c>
      <c r="B518" s="190" t="s">
        <v>266</v>
      </c>
      <c r="C518" s="276"/>
      <c r="D518" s="427">
        <f t="shared" si="163"/>
        <v>1.4</v>
      </c>
      <c r="E518" s="375">
        <v>1.4</v>
      </c>
      <c r="F518" s="434">
        <v>1.4</v>
      </c>
      <c r="G518" s="375"/>
      <c r="H518" s="172"/>
      <c r="I518" s="210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287" t="s">
        <v>644</v>
      </c>
      <c r="B519" s="190" t="s">
        <v>270</v>
      </c>
      <c r="C519" s="276"/>
      <c r="D519" s="437">
        <f t="shared" si="163"/>
        <v>4.41</v>
      </c>
      <c r="E519" s="375">
        <v>4.41</v>
      </c>
      <c r="F519" s="434">
        <v>4.3099999999999996</v>
      </c>
      <c r="G519" s="375"/>
      <c r="H519" s="172"/>
      <c r="I519" s="210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287" t="s">
        <v>645</v>
      </c>
      <c r="B520" s="190" t="s">
        <v>272</v>
      </c>
      <c r="C520" s="276"/>
      <c r="D520" s="427">
        <f t="shared" si="163"/>
        <v>0.5</v>
      </c>
      <c r="E520" s="375">
        <v>0.5</v>
      </c>
      <c r="F520" s="434">
        <v>0.5</v>
      </c>
      <c r="G520" s="375"/>
      <c r="H520" s="172"/>
      <c r="I520" s="210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287" t="s">
        <v>646</v>
      </c>
      <c r="B521" s="190" t="s">
        <v>274</v>
      </c>
      <c r="C521" s="276"/>
      <c r="D521" s="427">
        <f t="shared" si="163"/>
        <v>1.6</v>
      </c>
      <c r="E521" s="375">
        <v>1.6</v>
      </c>
      <c r="F521" s="434">
        <v>1.6</v>
      </c>
      <c r="G521" s="375"/>
      <c r="H521" s="172"/>
      <c r="I521" s="210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287" t="s">
        <v>915</v>
      </c>
      <c r="B522" s="190" t="s">
        <v>268</v>
      </c>
      <c r="C522" s="276"/>
      <c r="D522" s="437">
        <f t="shared" si="163"/>
        <v>2.19</v>
      </c>
      <c r="E522" s="375">
        <v>2.19</v>
      </c>
      <c r="F522" s="434">
        <v>2.16</v>
      </c>
      <c r="G522" s="375"/>
      <c r="H522" s="172"/>
      <c r="I522" s="210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287" t="s">
        <v>647</v>
      </c>
      <c r="B523" s="234" t="s">
        <v>300</v>
      </c>
      <c r="C523" s="203"/>
      <c r="D523" s="427">
        <f t="shared" si="163"/>
        <v>56.3</v>
      </c>
      <c r="E523" s="386">
        <v>56.3</v>
      </c>
      <c r="F523" s="434"/>
      <c r="G523" s="375"/>
      <c r="H523" s="172"/>
      <c r="I523" s="210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289"/>
      <c r="B524" s="190" t="s">
        <v>228</v>
      </c>
      <c r="C524" s="203"/>
      <c r="D524" s="427"/>
      <c r="E524" s="375"/>
      <c r="F524" s="434"/>
      <c r="G524" s="427"/>
      <c r="H524" s="252"/>
      <c r="I524" s="233"/>
      <c r="J524" s="236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287" t="s">
        <v>648</v>
      </c>
      <c r="B525" s="190" t="s">
        <v>256</v>
      </c>
      <c r="C525" s="203"/>
      <c r="D525" s="427">
        <f t="shared" si="163"/>
        <v>0.4</v>
      </c>
      <c r="E525" s="375">
        <v>0.4</v>
      </c>
      <c r="F525" s="434"/>
      <c r="G525" s="375"/>
      <c r="H525" s="172"/>
      <c r="I525" s="233"/>
      <c r="J525" s="233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287" t="s">
        <v>649</v>
      </c>
      <c r="B526" s="190" t="s">
        <v>264</v>
      </c>
      <c r="C526" s="203"/>
      <c r="D526" s="427">
        <f t="shared" si="163"/>
        <v>0.3</v>
      </c>
      <c r="E526" s="375">
        <v>0.3</v>
      </c>
      <c r="F526" s="434"/>
      <c r="G526" s="375"/>
      <c r="H526" s="172"/>
      <c r="I526" s="210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287" t="s">
        <v>650</v>
      </c>
      <c r="B527" s="190" t="s">
        <v>266</v>
      </c>
      <c r="C527" s="203"/>
      <c r="D527" s="427">
        <f t="shared" si="163"/>
        <v>1.3</v>
      </c>
      <c r="E527" s="386">
        <v>1.3</v>
      </c>
      <c r="F527" s="434"/>
      <c r="G527" s="375"/>
      <c r="H527" s="172"/>
      <c r="I527" s="210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287" t="s">
        <v>651</v>
      </c>
      <c r="B528" s="190" t="s">
        <v>270</v>
      </c>
      <c r="C528" s="203"/>
      <c r="D528" s="427">
        <f t="shared" si="163"/>
        <v>1.2</v>
      </c>
      <c r="E528" s="375">
        <v>1.2</v>
      </c>
      <c r="F528" s="434"/>
      <c r="G528" s="375"/>
      <c r="H528" s="172"/>
      <c r="I528" s="210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287" t="s">
        <v>652</v>
      </c>
      <c r="B529" s="190" t="s">
        <v>272</v>
      </c>
      <c r="C529" s="203"/>
      <c r="D529" s="427">
        <f t="shared" si="163"/>
        <v>1.7</v>
      </c>
      <c r="E529" s="386">
        <v>1.7</v>
      </c>
      <c r="F529" s="433"/>
      <c r="G529" s="427"/>
      <c r="H529" s="252"/>
      <c r="I529" s="233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60" customHeight="1" x14ac:dyDescent="0.2">
      <c r="A530" s="290" t="s">
        <v>916</v>
      </c>
      <c r="B530" s="333" t="s">
        <v>922</v>
      </c>
      <c r="C530" s="540"/>
      <c r="D530" s="377">
        <f t="shared" si="163"/>
        <v>52.591999999999999</v>
      </c>
      <c r="E530" s="452">
        <v>52.591999999999999</v>
      </c>
      <c r="F530" s="427"/>
      <c r="G530" s="400"/>
      <c r="H530" s="252"/>
      <c r="I530" s="233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287" t="s">
        <v>653</v>
      </c>
      <c r="B531" s="291"/>
      <c r="C531" s="279" t="s">
        <v>654</v>
      </c>
      <c r="D531" s="427">
        <f t="shared" si="163"/>
        <v>44.5</v>
      </c>
      <c r="E531" s="400">
        <f t="shared" ref="E531:F531" si="166">E532</f>
        <v>44.5</v>
      </c>
      <c r="F531" s="400">
        <f t="shared" si="166"/>
        <v>37.200000000000003</v>
      </c>
      <c r="G531" s="400"/>
      <c r="H531" s="292"/>
      <c r="I531" s="293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287" t="s">
        <v>655</v>
      </c>
      <c r="B532" s="234" t="s">
        <v>656</v>
      </c>
      <c r="C532" s="203"/>
      <c r="D532" s="427">
        <f t="shared" si="163"/>
        <v>44.5</v>
      </c>
      <c r="E532" s="427">
        <v>44.5</v>
      </c>
      <c r="F532" s="433">
        <v>37.200000000000003</v>
      </c>
      <c r="G532" s="375"/>
      <c r="H532" s="172"/>
      <c r="I532" s="210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287" t="s">
        <v>657</v>
      </c>
      <c r="B533" s="234"/>
      <c r="C533" s="279" t="s">
        <v>251</v>
      </c>
      <c r="D533" s="427">
        <f t="shared" si="163"/>
        <v>1149.1999999999998</v>
      </c>
      <c r="E533" s="430">
        <f>E535+E536+E545</f>
        <v>1149.1999999999998</v>
      </c>
      <c r="F533" s="430">
        <f>F535+F536+F545</f>
        <v>979.3</v>
      </c>
      <c r="G533" s="427"/>
      <c r="H533" s="280"/>
      <c r="I533" s="281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289"/>
      <c r="B534" s="190" t="s">
        <v>228</v>
      </c>
      <c r="C534" s="279"/>
      <c r="D534" s="427"/>
      <c r="E534" s="427"/>
      <c r="F534" s="433"/>
      <c r="G534" s="375"/>
      <c r="H534" s="172"/>
      <c r="I534" s="210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287" t="s">
        <v>658</v>
      </c>
      <c r="B535" s="234" t="s">
        <v>487</v>
      </c>
      <c r="C535" s="279"/>
      <c r="D535" s="427">
        <f t="shared" si="163"/>
        <v>853.3</v>
      </c>
      <c r="E535" s="427">
        <v>853.3</v>
      </c>
      <c r="F535" s="433">
        <v>726.8</v>
      </c>
      <c r="G535" s="375"/>
      <c r="H535" s="172"/>
      <c r="I535" s="210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287" t="s">
        <v>659</v>
      </c>
      <c r="B536" s="234" t="s">
        <v>520</v>
      </c>
      <c r="C536" s="279"/>
      <c r="D536" s="427">
        <f t="shared" si="163"/>
        <v>275.89999999999998</v>
      </c>
      <c r="E536" s="427">
        <v>275.89999999999998</v>
      </c>
      <c r="F536" s="433">
        <v>252.5</v>
      </c>
      <c r="G536" s="375"/>
      <c r="H536" s="172"/>
      <c r="I536" s="210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289"/>
      <c r="B537" s="190" t="s">
        <v>228</v>
      </c>
      <c r="C537" s="279"/>
      <c r="D537" s="427"/>
      <c r="E537" s="427"/>
      <c r="F537" s="433"/>
      <c r="G537" s="427"/>
      <c r="H537" s="252"/>
      <c r="I537" s="233"/>
      <c r="J537" s="236"/>
      <c r="K537" s="236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287" t="s">
        <v>660</v>
      </c>
      <c r="B538" s="190" t="s">
        <v>254</v>
      </c>
      <c r="C538" s="279"/>
      <c r="D538" s="427">
        <f t="shared" si="163"/>
        <v>6.4</v>
      </c>
      <c r="E538" s="427">
        <v>6.4</v>
      </c>
      <c r="F538" s="433">
        <v>6</v>
      </c>
      <c r="G538" s="427"/>
      <c r="H538" s="252"/>
      <c r="I538" s="233"/>
      <c r="J538" s="236"/>
      <c r="K538" s="236"/>
      <c r="L538" s="236"/>
      <c r="M538" s="236"/>
      <c r="N538" s="2"/>
      <c r="O538" s="2"/>
      <c r="P538" s="2"/>
      <c r="Q538" s="2"/>
      <c r="R538" s="2"/>
      <c r="S538" s="2"/>
    </row>
    <row r="539" spans="1:19" ht="12.75" customHeight="1" x14ac:dyDescent="0.2">
      <c r="A539" s="287" t="s">
        <v>661</v>
      </c>
      <c r="B539" s="190" t="s">
        <v>258</v>
      </c>
      <c r="C539" s="279"/>
      <c r="D539" s="427">
        <f t="shared" si="163"/>
        <v>11.6</v>
      </c>
      <c r="E539" s="427">
        <v>11.6</v>
      </c>
      <c r="F539" s="433">
        <v>11.4</v>
      </c>
      <c r="G539" s="375"/>
      <c r="H539" s="172"/>
      <c r="I539" s="210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287" t="s">
        <v>662</v>
      </c>
      <c r="B540" s="190" t="s">
        <v>264</v>
      </c>
      <c r="C540" s="279"/>
      <c r="D540" s="427">
        <f t="shared" si="163"/>
        <v>13.5</v>
      </c>
      <c r="E540" s="427">
        <v>13.5</v>
      </c>
      <c r="F540" s="433">
        <v>13.3</v>
      </c>
      <c r="G540" s="375"/>
      <c r="H540" s="172"/>
      <c r="I540" s="210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287" t="s">
        <v>663</v>
      </c>
      <c r="B541" s="190" t="s">
        <v>268</v>
      </c>
      <c r="C541" s="279"/>
      <c r="D541" s="427">
        <f t="shared" si="163"/>
        <v>12.6</v>
      </c>
      <c r="E541" s="427">
        <v>12.6</v>
      </c>
      <c r="F541" s="433">
        <v>12.4</v>
      </c>
      <c r="G541" s="375"/>
      <c r="H541" s="172"/>
      <c r="I541" s="233"/>
      <c r="J541" s="233"/>
      <c r="K541" s="233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287" t="s">
        <v>664</v>
      </c>
      <c r="B542" s="190" t="s">
        <v>270</v>
      </c>
      <c r="C542" s="279"/>
      <c r="D542" s="427">
        <f t="shared" si="163"/>
        <v>11.2</v>
      </c>
      <c r="E542" s="427">
        <v>11.2</v>
      </c>
      <c r="F542" s="433">
        <v>11</v>
      </c>
      <c r="G542" s="375"/>
      <c r="H542" s="172"/>
      <c r="I542" s="210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287" t="s">
        <v>665</v>
      </c>
      <c r="B543" s="190" t="s">
        <v>272</v>
      </c>
      <c r="C543" s="279"/>
      <c r="D543" s="427">
        <f t="shared" si="163"/>
        <v>12.2</v>
      </c>
      <c r="E543" s="427">
        <v>12.2</v>
      </c>
      <c r="F543" s="433">
        <v>12</v>
      </c>
      <c r="G543" s="375"/>
      <c r="H543" s="172"/>
      <c r="I543" s="210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287" t="s">
        <v>666</v>
      </c>
      <c r="B544" s="190" t="s">
        <v>274</v>
      </c>
      <c r="C544" s="279"/>
      <c r="D544" s="427">
        <f t="shared" si="163"/>
        <v>12.4</v>
      </c>
      <c r="E544" s="427">
        <v>12.4</v>
      </c>
      <c r="F544" s="433">
        <v>12.2</v>
      </c>
      <c r="G544" s="375"/>
      <c r="H544" s="172"/>
      <c r="I544" s="210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287" t="s">
        <v>667</v>
      </c>
      <c r="B545" s="234" t="s">
        <v>668</v>
      </c>
      <c r="C545" s="279"/>
      <c r="D545" s="427">
        <f t="shared" si="163"/>
        <v>20</v>
      </c>
      <c r="E545" s="386">
        <v>20</v>
      </c>
      <c r="F545" s="434"/>
      <c r="G545" s="375"/>
      <c r="H545" s="172"/>
      <c r="I545" s="210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287" t="s">
        <v>669</v>
      </c>
      <c r="B546" s="234" t="s">
        <v>487</v>
      </c>
      <c r="C546" s="279" t="s">
        <v>241</v>
      </c>
      <c r="D546" s="427">
        <f t="shared" si="163"/>
        <v>10.6</v>
      </c>
      <c r="E546" s="386">
        <v>10.6</v>
      </c>
      <c r="F546" s="386">
        <v>10.1</v>
      </c>
      <c r="G546" s="386"/>
      <c r="H546" s="172"/>
      <c r="I546" s="210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287" t="s">
        <v>670</v>
      </c>
      <c r="B547" s="234" t="s">
        <v>487</v>
      </c>
      <c r="C547" s="279" t="s">
        <v>290</v>
      </c>
      <c r="D547" s="427">
        <f t="shared" si="163"/>
        <v>24.8</v>
      </c>
      <c r="E547" s="386">
        <v>24.8</v>
      </c>
      <c r="F547" s="388"/>
      <c r="G547" s="386"/>
      <c r="H547" s="172"/>
      <c r="I547" s="210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287" t="s">
        <v>671</v>
      </c>
      <c r="B548" s="234" t="s">
        <v>487</v>
      </c>
      <c r="C548" s="279" t="s">
        <v>457</v>
      </c>
      <c r="D548" s="427">
        <f t="shared" si="163"/>
        <v>81.8</v>
      </c>
      <c r="E548" s="386">
        <v>81.8</v>
      </c>
      <c r="F548" s="397">
        <v>79.5</v>
      </c>
      <c r="G548" s="375"/>
      <c r="H548" s="172"/>
      <c r="I548" s="210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287" t="s">
        <v>672</v>
      </c>
      <c r="B549" s="234" t="s">
        <v>487</v>
      </c>
      <c r="C549" s="279" t="s">
        <v>234</v>
      </c>
      <c r="D549" s="427">
        <f t="shared" si="163"/>
        <v>143.80000000000001</v>
      </c>
      <c r="E549" s="375">
        <v>143.80000000000001</v>
      </c>
      <c r="F549" s="397">
        <v>70.599999999999994</v>
      </c>
      <c r="G549" s="375"/>
      <c r="H549" s="172"/>
      <c r="I549" s="210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287" t="s">
        <v>673</v>
      </c>
      <c r="B550" s="234"/>
      <c r="C550" s="279" t="s">
        <v>238</v>
      </c>
      <c r="D550" s="427">
        <f t="shared" si="163"/>
        <v>253.29999999999998</v>
      </c>
      <c r="E550" s="427">
        <f>SUM(E551:E552)</f>
        <v>253.29999999999998</v>
      </c>
      <c r="F550" s="433">
        <f>SUM(F551:F552)</f>
        <v>238.8</v>
      </c>
      <c r="G550" s="427"/>
      <c r="H550" s="172"/>
      <c r="I550" s="210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287" t="s">
        <v>674</v>
      </c>
      <c r="B551" s="234" t="s">
        <v>487</v>
      </c>
      <c r="C551" s="279"/>
      <c r="D551" s="427">
        <f t="shared" si="163"/>
        <v>234.1</v>
      </c>
      <c r="E551" s="427">
        <v>234.1</v>
      </c>
      <c r="F551" s="433">
        <v>219.9</v>
      </c>
      <c r="G551" s="427"/>
      <c r="H551" s="172"/>
      <c r="I551" s="210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28.5" customHeight="1" x14ac:dyDescent="0.2">
      <c r="A552" s="290" t="s">
        <v>675</v>
      </c>
      <c r="B552" s="294" t="s">
        <v>676</v>
      </c>
      <c r="C552" s="279"/>
      <c r="D552" s="427">
        <f t="shared" si="163"/>
        <v>19.2</v>
      </c>
      <c r="E552" s="427">
        <v>19.2</v>
      </c>
      <c r="F552" s="433">
        <v>18.899999999999999</v>
      </c>
      <c r="G552" s="427"/>
      <c r="H552" s="172"/>
      <c r="I552" s="210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287" t="s">
        <v>677</v>
      </c>
      <c r="B553" s="234"/>
      <c r="C553" s="279" t="s">
        <v>16</v>
      </c>
      <c r="D553" s="427">
        <f t="shared" si="163"/>
        <v>508.29999999999995</v>
      </c>
      <c r="E553" s="427">
        <f t="shared" ref="E553:F553" si="167">E555+E568</f>
        <v>508.29999999999995</v>
      </c>
      <c r="F553" s="427">
        <f t="shared" si="167"/>
        <v>477.20000000000005</v>
      </c>
      <c r="G553" s="427"/>
      <c r="H553" s="280"/>
      <c r="I553" s="281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287"/>
      <c r="B554" s="190" t="s">
        <v>228</v>
      </c>
      <c r="C554" s="279"/>
      <c r="D554" s="427"/>
      <c r="E554" s="427"/>
      <c r="F554" s="433"/>
      <c r="G554" s="427"/>
      <c r="H554" s="172"/>
      <c r="I554" s="210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287" t="s">
        <v>678</v>
      </c>
      <c r="B555" s="234" t="s">
        <v>487</v>
      </c>
      <c r="C555" s="279"/>
      <c r="D555" s="427">
        <f t="shared" si="163"/>
        <v>448.9</v>
      </c>
      <c r="E555" s="427">
        <v>448.9</v>
      </c>
      <c r="F555" s="433">
        <v>418.6</v>
      </c>
      <c r="G555" s="427"/>
      <c r="H555" s="252"/>
      <c r="I555" s="233"/>
      <c r="J555" s="236"/>
      <c r="K555" s="236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287"/>
      <c r="B556" s="190" t="s">
        <v>228</v>
      </c>
      <c r="C556" s="279"/>
      <c r="D556" s="427"/>
      <c r="E556" s="427"/>
      <c r="F556" s="433"/>
      <c r="G556" s="427"/>
      <c r="H556" s="172"/>
      <c r="I556" s="210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287" t="s">
        <v>679</v>
      </c>
      <c r="B557" s="190" t="s">
        <v>254</v>
      </c>
      <c r="C557" s="279"/>
      <c r="D557" s="427">
        <f t="shared" si="163"/>
        <v>12.6</v>
      </c>
      <c r="E557" s="427">
        <v>12.6</v>
      </c>
      <c r="F557" s="433">
        <v>11</v>
      </c>
      <c r="G557" s="427"/>
      <c r="H557" s="252"/>
      <c r="I557" s="233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287" t="s">
        <v>680</v>
      </c>
      <c r="B558" s="190" t="s">
        <v>256</v>
      </c>
      <c r="C558" s="279"/>
      <c r="D558" s="427">
        <f t="shared" si="163"/>
        <v>15</v>
      </c>
      <c r="E558" s="427">
        <v>15</v>
      </c>
      <c r="F558" s="433">
        <v>12.6</v>
      </c>
      <c r="G558" s="427"/>
      <c r="H558" s="172"/>
      <c r="I558" s="210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287" t="s">
        <v>681</v>
      </c>
      <c r="B559" s="190" t="s">
        <v>258</v>
      </c>
      <c r="C559" s="279"/>
      <c r="D559" s="427">
        <f t="shared" si="163"/>
        <v>14.6</v>
      </c>
      <c r="E559" s="427">
        <v>14.6</v>
      </c>
      <c r="F559" s="433">
        <v>12.6</v>
      </c>
      <c r="G559" s="427"/>
      <c r="H559" s="172"/>
      <c r="I559" s="210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287" t="s">
        <v>682</v>
      </c>
      <c r="B560" s="190" t="s">
        <v>260</v>
      </c>
      <c r="C560" s="279"/>
      <c r="D560" s="427">
        <f t="shared" ref="D560:D570" si="168">SUM(E560+G560)</f>
        <v>12.5</v>
      </c>
      <c r="E560" s="427">
        <v>12.5</v>
      </c>
      <c r="F560" s="433">
        <v>11.1</v>
      </c>
      <c r="G560" s="427"/>
      <c r="H560" s="172"/>
      <c r="I560" s="233"/>
      <c r="J560" s="233"/>
      <c r="K560" s="233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287" t="s">
        <v>683</v>
      </c>
      <c r="B561" s="190" t="s">
        <v>262</v>
      </c>
      <c r="C561" s="279"/>
      <c r="D561" s="427">
        <f t="shared" si="168"/>
        <v>29.2</v>
      </c>
      <c r="E561" s="427">
        <v>29.2</v>
      </c>
      <c r="F561" s="433">
        <v>27.9</v>
      </c>
      <c r="G561" s="427"/>
      <c r="H561" s="172"/>
      <c r="I561" s="210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287" t="s">
        <v>684</v>
      </c>
      <c r="B562" s="190" t="s">
        <v>264</v>
      </c>
      <c r="C562" s="279"/>
      <c r="D562" s="427">
        <f t="shared" si="168"/>
        <v>7.2</v>
      </c>
      <c r="E562" s="427">
        <v>7.2</v>
      </c>
      <c r="F562" s="433">
        <v>6</v>
      </c>
      <c r="G562" s="427"/>
      <c r="H562" s="172"/>
      <c r="I562" s="210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287" t="s">
        <v>685</v>
      </c>
      <c r="B563" s="190" t="s">
        <v>266</v>
      </c>
      <c r="C563" s="279"/>
      <c r="D563" s="427">
        <f t="shared" si="168"/>
        <v>13.2</v>
      </c>
      <c r="E563" s="427">
        <v>13.2</v>
      </c>
      <c r="F563" s="433">
        <v>11.2</v>
      </c>
      <c r="G563" s="427"/>
      <c r="H563" s="172"/>
      <c r="I563" s="210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287" t="s">
        <v>686</v>
      </c>
      <c r="B564" s="190" t="s">
        <v>268</v>
      </c>
      <c r="C564" s="279"/>
      <c r="D564" s="427">
        <f t="shared" si="168"/>
        <v>33.299999999999997</v>
      </c>
      <c r="E564" s="427">
        <v>33.299999999999997</v>
      </c>
      <c r="F564" s="433">
        <v>27</v>
      </c>
      <c r="G564" s="427"/>
      <c r="H564" s="172"/>
      <c r="I564" s="210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287" t="s">
        <v>687</v>
      </c>
      <c r="B565" s="190" t="s">
        <v>270</v>
      </c>
      <c r="C565" s="279"/>
      <c r="D565" s="427">
        <f t="shared" si="168"/>
        <v>16.600000000000001</v>
      </c>
      <c r="E565" s="427">
        <v>16.600000000000001</v>
      </c>
      <c r="F565" s="433">
        <v>14.8</v>
      </c>
      <c r="G565" s="427"/>
      <c r="H565" s="172"/>
      <c r="I565" s="210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287" t="s">
        <v>688</v>
      </c>
      <c r="B566" s="190" t="s">
        <v>272</v>
      </c>
      <c r="C566" s="279"/>
      <c r="D566" s="427">
        <f t="shared" si="168"/>
        <v>13.9</v>
      </c>
      <c r="E566" s="427">
        <v>13.9</v>
      </c>
      <c r="F566" s="433">
        <v>12.1</v>
      </c>
      <c r="G566" s="427"/>
      <c r="H566" s="172"/>
      <c r="I566" s="210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287" t="s">
        <v>689</v>
      </c>
      <c r="B567" s="190" t="s">
        <v>274</v>
      </c>
      <c r="C567" s="279"/>
      <c r="D567" s="427">
        <f t="shared" si="168"/>
        <v>14.5</v>
      </c>
      <c r="E567" s="427">
        <v>14.5</v>
      </c>
      <c r="F567" s="433">
        <v>12.9</v>
      </c>
      <c r="G567" s="427"/>
      <c r="H567" s="172"/>
      <c r="I567" s="210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287" t="s">
        <v>690</v>
      </c>
      <c r="B568" s="234" t="s">
        <v>520</v>
      </c>
      <c r="C568" s="279"/>
      <c r="D568" s="427">
        <f t="shared" si="168"/>
        <v>59.4</v>
      </c>
      <c r="E568" s="427">
        <v>59.4</v>
      </c>
      <c r="F568" s="433">
        <v>58.6</v>
      </c>
      <c r="G568" s="427"/>
      <c r="H568" s="172"/>
      <c r="I568" s="210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24" customHeight="1" x14ac:dyDescent="0.2">
      <c r="A569" s="290" t="s">
        <v>691</v>
      </c>
      <c r="B569" s="295" t="s">
        <v>692</v>
      </c>
      <c r="C569" s="284" t="s">
        <v>283</v>
      </c>
      <c r="D569" s="427">
        <f t="shared" si="168"/>
        <v>538.9</v>
      </c>
      <c r="E569" s="427">
        <v>87.9</v>
      </c>
      <c r="F569" s="433"/>
      <c r="G569" s="427">
        <v>451</v>
      </c>
      <c r="H569" s="172"/>
      <c r="I569" s="210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24.75" customHeight="1" thickBot="1" x14ac:dyDescent="0.25">
      <c r="A570" s="290" t="s">
        <v>693</v>
      </c>
      <c r="B570" s="296" t="s">
        <v>694</v>
      </c>
      <c r="C570" s="284" t="s">
        <v>283</v>
      </c>
      <c r="D570" s="427">
        <f t="shared" si="168"/>
        <v>220.4</v>
      </c>
      <c r="E570" s="427">
        <v>220.4</v>
      </c>
      <c r="F570" s="458"/>
      <c r="G570" s="427"/>
      <c r="H570" s="172"/>
      <c r="I570" s="210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thickBot="1" x14ac:dyDescent="0.25">
      <c r="A571" s="297" t="s">
        <v>695</v>
      </c>
      <c r="B571" s="298" t="s">
        <v>696</v>
      </c>
      <c r="C571" s="299"/>
      <c r="D571" s="300">
        <f>SUM(E571+G571)</f>
        <v>71812.703999999998</v>
      </c>
      <c r="E571" s="300">
        <f>E14+E23+E32+E41+E49+E59+E68+E76+E85+E94+E100+E109+E118+E129+E138+E144+E153+E160+E166+E173+E180+E186+E192+E198+E204+E210+E217+E223+E230+E236+E243+E250+E257+E264+E271+E277+E282+E287+E297+E303+E311+E317+E325+E330+E336+E341+E346+E351+E356+E361+E366+E371+E377+E381</f>
        <v>54068.702999999994</v>
      </c>
      <c r="F571" s="300">
        <f>F14+F23+F32+F41+F49+F59+F68+F76+F85+F94+F100+F109+F118+F129+F138+F144+F153+F160+F166+F173+F180+F186+F192+F198+F204+F210+F217+F223+F230+F236+F243+F250+F257+F264+F271+F277+F282+F287+F297+F303+F311+F317+F325+F330+F336+F341+F346+F351+F356+F361+F366+F371+F377+F381</f>
        <v>35089.933999999994</v>
      </c>
      <c r="G571" s="301">
        <f>G14+G23+G32+G41+G49+G59+G68+G76+G85+G94+G100+G109+G118+G129+G138+G144+G153+G160+G166+G173+G180+G186+G192+G198+G204+G210+G217+G223+G230+G236+G243+G250+G257+G264+G271+G277+G282+G287+G297+G303+G311+G317+G325+G330+G336+G341+G346+G351+G356+G361+G366+G371+G377+G381</f>
        <v>17744.001000000004</v>
      </c>
      <c r="H571" s="244"/>
      <c r="I571" s="302"/>
      <c r="J571" s="302"/>
      <c r="K571" s="302"/>
      <c r="L571" s="302"/>
      <c r="M571" s="245"/>
      <c r="N571" s="245"/>
      <c r="O571" s="2"/>
      <c r="P571" s="2"/>
      <c r="Q571" s="2"/>
      <c r="R571" s="2"/>
      <c r="S571" s="2"/>
    </row>
    <row r="572" spans="1:19" ht="12.75" customHeight="1" x14ac:dyDescent="0.2">
      <c r="A572" s="297"/>
      <c r="B572" s="303" t="s">
        <v>228</v>
      </c>
      <c r="C572" s="299"/>
      <c r="D572" s="459"/>
      <c r="E572" s="460"/>
      <c r="F572" s="460"/>
      <c r="G572" s="461"/>
      <c r="H572" s="172"/>
      <c r="I572" s="304"/>
      <c r="J572" s="304"/>
      <c r="K572" s="304"/>
      <c r="L572" s="304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305" t="s">
        <v>697</v>
      </c>
      <c r="B573" s="213" t="s">
        <v>487</v>
      </c>
      <c r="C573" s="306"/>
      <c r="D573" s="380">
        <f>SUM(E573+G573)</f>
        <v>39358.780999999995</v>
      </c>
      <c r="E573" s="380">
        <f>E17+E26+E35+E44+E52+E62+E71+E79+E88+E97+E103+E112+E121+E127+E132+E141+E147+E156+E163+E169+E176+E183+E189+E195+E201+E207+E213+E220+E226+E233+E239+E246+E253+E260+E267+E274+E280+E285+E290+E300+E306+E314+E322+E328+E333+E339+E344+E349+E354+E359+E364+E369+E374+E380+E384+E398+E412+E433+E440+E448+E461+E483+E490+E496+E499+E535+E546+E547+E548+E549+E551+E555+E569+E570</f>
        <v>29729.330999999998</v>
      </c>
      <c r="F573" s="380">
        <f>F17+F26+F35+F44+F52+F62+F71+F79+F88+F97+F103+F112+F121+F127+F132+F141+F147+F156+F163+F169+F176+F183+F189+F195+F201+F207+F213+F220+F226+F233+F239+F246+F253+F260+F267+F274+F280+F285+F290+F300+F306+F314+F322+F328+F333+F339+F344+F349+F354+F359+F364+F369+F374+F380+F384+F398+F412+F433+F440+F448+F461+F483+F490+F496+F499+F535+F546+F547+F548+F549+F551+F555+F569+F570</f>
        <v>19332.401999999995</v>
      </c>
      <c r="G573" s="548">
        <f>G17+G26+G35+G44+G52+G62+G71+G79+G88+G97+G103+G112+G121+G127+G132+G141+G147+G156+G163+G169+G176+G183+G189+G195+G201+G207+G213+G220+G226+G233+G239+G246+G253+G260+G267+G274+G280+G285+G290+G300+G306+G314+G322+G328+G333+G339+G344+G349+G354+G359+G364+G369+G374+G380+G384+G398+G412+G433+G440+G448+G461+G483+G490+G496+G499+G535+G546+G547+G548+G549+G551+G555+G569+G570</f>
        <v>9629.4499999999989</v>
      </c>
      <c r="H573" s="307"/>
      <c r="I573" s="370"/>
      <c r="J573" s="370"/>
      <c r="K573" s="370"/>
      <c r="L573" s="370"/>
      <c r="M573" s="309"/>
      <c r="N573" s="236"/>
      <c r="O573" s="2"/>
      <c r="P573" s="2"/>
      <c r="Q573" s="2"/>
      <c r="R573" s="2"/>
      <c r="S573" s="2"/>
    </row>
    <row r="574" spans="1:19" ht="24" customHeight="1" x14ac:dyDescent="0.2">
      <c r="A574" s="305" t="s">
        <v>698</v>
      </c>
      <c r="B574" s="177" t="s">
        <v>298</v>
      </c>
      <c r="C574" s="306"/>
      <c r="D574" s="427">
        <f t="shared" ref="D574:D604" si="169">SUM(E574+G574)</f>
        <v>12693.300000000001</v>
      </c>
      <c r="E574" s="427">
        <f>E18+E27+E36+E45+E53+E63+E72+E80+E89+E98+E104+E113+E122+E133+E142+E148+E157+E164+E170+E177+E184+E190+E196+E202+E208+E214+E221+E227+E234+E240+E247+E254+E261+E275+E385</f>
        <v>12693.300000000001</v>
      </c>
      <c r="F574" s="377">
        <f>F18+F27+F36+F45+F53+F63+F72+F80+F89+F98+F104+F113+F122+F133+F142+F148+F157+F164+F170+F177+F184+F190+F196+F202+F208+F214+F221+F227+F234+F240+F247+F254+F261+F275+F385</f>
        <v>12020.395999999997</v>
      </c>
      <c r="G574" s="462"/>
      <c r="H574" s="252"/>
      <c r="I574" s="304"/>
      <c r="J574" s="304"/>
      <c r="K574" s="304"/>
      <c r="L574" s="304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305" t="s">
        <v>699</v>
      </c>
      <c r="B575" s="213" t="s">
        <v>460</v>
      </c>
      <c r="C575" s="306"/>
      <c r="D575" s="430">
        <f t="shared" si="169"/>
        <v>3548.0000000000009</v>
      </c>
      <c r="E575" s="430">
        <f>E291+E375+E404+E441+E512+E532+E536+E568+E307</f>
        <v>3548.0000000000009</v>
      </c>
      <c r="F575" s="380">
        <f>F291+F375+F404+F441+F512+F532+F536+F568+F307</f>
        <v>1744.3909999999996</v>
      </c>
      <c r="G575" s="463"/>
      <c r="H575" s="252"/>
      <c r="I575" s="233"/>
      <c r="J575" s="236"/>
      <c r="K575" s="236"/>
      <c r="L575" s="236"/>
      <c r="M575" s="236"/>
      <c r="N575" s="2"/>
      <c r="O575" s="2"/>
      <c r="P575" s="2"/>
      <c r="Q575" s="2"/>
      <c r="R575" s="2"/>
      <c r="S575" s="2"/>
    </row>
    <row r="576" spans="1:19" ht="23.25" customHeight="1" x14ac:dyDescent="0.2">
      <c r="A576" s="311" t="s">
        <v>700</v>
      </c>
      <c r="B576" s="267" t="s">
        <v>701</v>
      </c>
      <c r="C576" s="306"/>
      <c r="D576" s="430">
        <f t="shared" si="169"/>
        <v>292</v>
      </c>
      <c r="E576" s="427">
        <f>E320</f>
        <v>292</v>
      </c>
      <c r="F576" s="427">
        <f>F320</f>
        <v>287.8</v>
      </c>
      <c r="G576" s="463"/>
      <c r="H576" s="252"/>
      <c r="I576" s="233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36.75" customHeight="1" x14ac:dyDescent="0.2">
      <c r="A577" s="311" t="s">
        <v>702</v>
      </c>
      <c r="B577" s="267" t="s">
        <v>302</v>
      </c>
      <c r="C577" s="306"/>
      <c r="D577" s="430">
        <f t="shared" si="169"/>
        <v>89.1</v>
      </c>
      <c r="E577" s="427">
        <f>E28+E54</f>
        <v>89.1</v>
      </c>
      <c r="F577" s="427">
        <f>F28+F54</f>
        <v>82.2</v>
      </c>
      <c r="G577" s="463"/>
      <c r="H577" s="252"/>
      <c r="I577" s="233"/>
      <c r="J577" s="312"/>
      <c r="K577" s="312"/>
      <c r="L577" s="2"/>
      <c r="M577" s="2"/>
      <c r="N577" s="2"/>
      <c r="O577" s="2"/>
      <c r="P577" s="2"/>
      <c r="Q577" s="2"/>
      <c r="R577" s="2"/>
      <c r="S577" s="2"/>
    </row>
    <row r="578" spans="1:19" ht="36" customHeight="1" x14ac:dyDescent="0.2">
      <c r="A578" s="311" t="s">
        <v>703</v>
      </c>
      <c r="B578" s="177" t="s">
        <v>610</v>
      </c>
      <c r="C578" s="306"/>
      <c r="D578" s="430">
        <f t="shared" si="169"/>
        <v>3162</v>
      </c>
      <c r="E578" s="381">
        <f>E474</f>
        <v>610.49</v>
      </c>
      <c r="F578" s="430"/>
      <c r="G578" s="548">
        <f>G474</f>
        <v>2551.5100000000002</v>
      </c>
      <c r="H578" s="280"/>
      <c r="I578" s="313"/>
      <c r="J578" s="313"/>
      <c r="K578" s="313"/>
      <c r="L578" s="313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314" t="s">
        <v>704</v>
      </c>
      <c r="B579" s="315" t="s">
        <v>546</v>
      </c>
      <c r="C579" s="306"/>
      <c r="D579" s="430">
        <f t="shared" si="169"/>
        <v>460</v>
      </c>
      <c r="E579" s="430">
        <f>SUM(E405)</f>
        <v>0</v>
      </c>
      <c r="F579" s="430"/>
      <c r="G579" s="463">
        <f>SUM(G405)</f>
        <v>460</v>
      </c>
      <c r="H579" s="280"/>
      <c r="I579" s="281"/>
      <c r="J579" s="316"/>
      <c r="K579" s="316"/>
      <c r="L579" s="2"/>
      <c r="M579" s="2"/>
      <c r="N579" s="2"/>
      <c r="O579" s="2"/>
      <c r="P579" s="2"/>
      <c r="Q579" s="2"/>
      <c r="R579" s="2"/>
      <c r="S579" s="2"/>
    </row>
    <row r="580" spans="1:19" ht="45.75" customHeight="1" x14ac:dyDescent="0.2">
      <c r="A580" s="311" t="s">
        <v>705</v>
      </c>
      <c r="B580" s="267" t="s">
        <v>531</v>
      </c>
      <c r="C580" s="306"/>
      <c r="D580" s="430">
        <f t="shared" si="169"/>
        <v>54.300000000000004</v>
      </c>
      <c r="E580" s="430">
        <f>SUM(E386+E428+E443)</f>
        <v>4.0999999999999996</v>
      </c>
      <c r="F580" s="430">
        <f>SUM(F386+F428+F443)</f>
        <v>1.1000000000000001</v>
      </c>
      <c r="G580" s="463">
        <f>SUM(G386+G428+G443)</f>
        <v>50.2</v>
      </c>
      <c r="H580" s="280"/>
      <c r="I580" s="281"/>
      <c r="J580" s="316"/>
      <c r="K580" s="316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305" t="s">
        <v>706</v>
      </c>
      <c r="B581" s="213" t="s">
        <v>300</v>
      </c>
      <c r="C581" s="306"/>
      <c r="D581" s="430">
        <f t="shared" si="169"/>
        <v>3280.6000000000004</v>
      </c>
      <c r="E581" s="381">
        <f>E19+E29+E37+E46+E55+E64+E73+E81+E90+E99+E105+E114+E123+E134+E143+E149+E158+E165+E171+E178+E185+E191+E197+E203+E209+E215+E222+E228+E235+E241+E248+E255+E262+E268+E281+E286+E292+E301+E308+E315+E321+E329+E334+E340+E345+E350+E355+E360+E365+E370+E376+E425+E442+E523</f>
        <v>3241.7500000000005</v>
      </c>
      <c r="F581" s="430">
        <f>F19+F29+F37+F46+F55+F64+F73+F81+F90+F99+F105+F114+F123+F134+F143+F149+F158+F165+F171+F178+F185+F191+F197+F203+F209+F215+F222+F228+F235+F241+F248+F255+F262+F268+F281+F286+F292+F301+F308+F315+F321+F329+F334+F340+F345+F350+F355+F360+F365+F370+F376+F425+F442+F523</f>
        <v>1233.5000000000002</v>
      </c>
      <c r="G581" s="548">
        <f>G19+G29+G37+G46+G55+G64+G73+G81+G90+G99+G105+G114+G123+G134+G143+G149+G158+G165+G171+G178+G185+G191+G197+G203+G209+G215+G222+G228+G235+G241+G248+G255+G262+G268+G281+G286+G292+G301+G308+G315+G321+G329+G334+G340+G345+G350+G355+G360+G365+G370+G376+G425+G442+G523</f>
        <v>38.849999999999994</v>
      </c>
      <c r="H581" s="252"/>
      <c r="I581" s="233"/>
      <c r="J581" s="317"/>
      <c r="K581" s="317"/>
      <c r="L581" s="2"/>
      <c r="M581" s="2"/>
      <c r="N581" s="2"/>
      <c r="O581" s="2"/>
      <c r="P581" s="2"/>
      <c r="Q581" s="2"/>
      <c r="R581" s="2"/>
      <c r="S581" s="2"/>
    </row>
    <row r="582" spans="1:19" ht="26.25" customHeight="1" x14ac:dyDescent="0.2">
      <c r="A582" s="311" t="s">
        <v>707</v>
      </c>
      <c r="B582" s="265" t="s">
        <v>575</v>
      </c>
      <c r="C582" s="306"/>
      <c r="D582" s="430">
        <f t="shared" si="169"/>
        <v>305</v>
      </c>
      <c r="E582" s="430">
        <f>E270+E294+E411+E434</f>
        <v>305</v>
      </c>
      <c r="F582" s="430"/>
      <c r="G582" s="463"/>
      <c r="H582" s="292"/>
      <c r="I582" s="318"/>
      <c r="J582" s="318"/>
      <c r="K582" s="318"/>
      <c r="L582" s="318"/>
      <c r="M582" s="2"/>
      <c r="N582" s="2"/>
      <c r="O582" s="2"/>
      <c r="P582" s="2"/>
      <c r="Q582" s="2"/>
      <c r="R582" s="2"/>
      <c r="S582" s="2"/>
    </row>
    <row r="583" spans="1:19" ht="10.5" customHeight="1" x14ac:dyDescent="0.2">
      <c r="A583" s="314" t="s">
        <v>708</v>
      </c>
      <c r="B583" s="234" t="s">
        <v>668</v>
      </c>
      <c r="C583" s="306"/>
      <c r="D583" s="430">
        <f t="shared" si="169"/>
        <v>20</v>
      </c>
      <c r="E583" s="427">
        <f>SUM(E545)</f>
        <v>20</v>
      </c>
      <c r="F583" s="427"/>
      <c r="G583" s="463"/>
      <c r="H583" s="292"/>
      <c r="I583" s="293"/>
      <c r="J583" s="319"/>
      <c r="K583" s="319"/>
      <c r="L583" s="2"/>
      <c r="M583" s="2"/>
      <c r="N583" s="2"/>
      <c r="O583" s="2"/>
      <c r="P583" s="2"/>
      <c r="Q583" s="2"/>
      <c r="R583" s="2"/>
      <c r="S583" s="2"/>
    </row>
    <row r="584" spans="1:19" ht="35.25" customHeight="1" x14ac:dyDescent="0.2">
      <c r="A584" s="311" t="s">
        <v>709</v>
      </c>
      <c r="B584" s="177" t="s">
        <v>463</v>
      </c>
      <c r="C584" s="320"/>
      <c r="D584" s="381">
        <f t="shared" si="169"/>
        <v>4444.8099999999995</v>
      </c>
      <c r="E584" s="437">
        <f>SUM(E293+E335+E387+E406+E429+E444+E475+E478+E487+E491)</f>
        <v>833.81000000000006</v>
      </c>
      <c r="F584" s="427">
        <f>SUM(F293+F335+F387+F406+F429+F444+F475+F478+F487+F491)</f>
        <v>87.3</v>
      </c>
      <c r="G584" s="463">
        <f>SUM(G293+G335+G387+G406+G429+G444+G475+G478+G487+G491)</f>
        <v>3610.9999999999991</v>
      </c>
      <c r="H584" s="292"/>
      <c r="I584" s="293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88.5" customHeight="1" x14ac:dyDescent="0.2">
      <c r="A585" s="311" t="s">
        <v>710</v>
      </c>
      <c r="B585" s="363" t="s">
        <v>711</v>
      </c>
      <c r="C585" s="320"/>
      <c r="D585" s="427">
        <f t="shared" si="169"/>
        <v>91</v>
      </c>
      <c r="E585" s="427">
        <f>SUM(E263+E256+E249+E242)</f>
        <v>91</v>
      </c>
      <c r="F585" s="427">
        <f>SUM(F263+F256+F249+F242)</f>
        <v>89.7</v>
      </c>
      <c r="G585" s="462"/>
      <c r="H585" s="172"/>
      <c r="M585" s="321"/>
      <c r="N585" s="2"/>
      <c r="O585" s="2"/>
      <c r="P585" s="2"/>
      <c r="Q585" s="2"/>
      <c r="R585" s="2"/>
      <c r="S585" s="2"/>
    </row>
    <row r="586" spans="1:19" ht="23.25" customHeight="1" x14ac:dyDescent="0.2">
      <c r="A586" s="311" t="s">
        <v>712</v>
      </c>
      <c r="B586" s="177" t="s">
        <v>568</v>
      </c>
      <c r="C586" s="320"/>
      <c r="D586" s="400">
        <f t="shared" si="169"/>
        <v>1700</v>
      </c>
      <c r="E586" s="427">
        <f>SUM(E430)</f>
        <v>1700</v>
      </c>
      <c r="F586" s="427"/>
      <c r="G586" s="463"/>
      <c r="H586" s="223"/>
      <c r="I586" s="224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24" customHeight="1" x14ac:dyDescent="0.2">
      <c r="A587" s="311" t="s">
        <v>713</v>
      </c>
      <c r="B587" s="177" t="s">
        <v>570</v>
      </c>
      <c r="C587" s="320"/>
      <c r="D587" s="400">
        <f t="shared" si="169"/>
        <v>4</v>
      </c>
      <c r="E587" s="427">
        <f>SUM(E431)</f>
        <v>0</v>
      </c>
      <c r="F587" s="427"/>
      <c r="G587" s="463">
        <f>SUM(G431)</f>
        <v>4</v>
      </c>
      <c r="H587" s="223"/>
      <c r="M587" s="2"/>
      <c r="N587" s="2"/>
      <c r="O587" s="2"/>
      <c r="P587" s="2"/>
      <c r="Q587" s="2"/>
      <c r="R587" s="2"/>
      <c r="S587" s="2"/>
    </row>
    <row r="588" spans="1:19" ht="29.25" customHeight="1" x14ac:dyDescent="0.2">
      <c r="A588" s="311" t="s">
        <v>714</v>
      </c>
      <c r="B588" s="364" t="s">
        <v>676</v>
      </c>
      <c r="C588" s="320"/>
      <c r="D588" s="426">
        <f t="shared" si="169"/>
        <v>19.2</v>
      </c>
      <c r="E588" s="427">
        <f>SUM(E552)</f>
        <v>19.2</v>
      </c>
      <c r="F588" s="427">
        <f>SUM(F552)</f>
        <v>18.899999999999999</v>
      </c>
      <c r="G588" s="463"/>
      <c r="H588" s="223"/>
      <c r="I588" s="224"/>
      <c r="J588" s="224"/>
      <c r="K588" s="224"/>
      <c r="L588" s="224"/>
      <c r="M588" s="224"/>
      <c r="N588" s="2"/>
      <c r="O588" s="2"/>
      <c r="P588" s="2"/>
      <c r="Q588" s="2"/>
      <c r="R588" s="2"/>
      <c r="S588" s="2"/>
    </row>
    <row r="589" spans="1:19" ht="32.25" customHeight="1" x14ac:dyDescent="0.2">
      <c r="A589" s="322" t="s">
        <v>715</v>
      </c>
      <c r="B589" s="323" t="s">
        <v>849</v>
      </c>
      <c r="C589" s="324"/>
      <c r="D589" s="427">
        <f t="shared" si="169"/>
        <v>380</v>
      </c>
      <c r="E589" s="430">
        <f>E388</f>
        <v>0</v>
      </c>
      <c r="F589" s="430"/>
      <c r="G589" s="463">
        <f>G388</f>
        <v>380</v>
      </c>
      <c r="H589" s="223"/>
      <c r="I589" s="224"/>
      <c r="J589" s="224"/>
      <c r="K589" s="224"/>
      <c r="L589" s="224"/>
      <c r="M589" s="224"/>
      <c r="N589" s="2"/>
      <c r="O589" s="2"/>
      <c r="P589" s="2"/>
      <c r="Q589" s="2"/>
      <c r="R589" s="2"/>
      <c r="S589" s="2"/>
    </row>
    <row r="590" spans="1:19" ht="25.5" customHeight="1" x14ac:dyDescent="0.2">
      <c r="A590" s="322" t="s">
        <v>716</v>
      </c>
      <c r="B590" s="323" t="s">
        <v>851</v>
      </c>
      <c r="C590" s="325"/>
      <c r="D590" s="427">
        <f t="shared" si="169"/>
        <v>200</v>
      </c>
      <c r="E590" s="430">
        <f>E435</f>
        <v>0</v>
      </c>
      <c r="F590" s="430"/>
      <c r="G590" s="463">
        <f>G435</f>
        <v>200</v>
      </c>
      <c r="H590" s="223"/>
      <c r="I590" s="224"/>
      <c r="J590" s="224"/>
      <c r="K590" s="224"/>
      <c r="L590" s="224"/>
      <c r="M590" s="224"/>
      <c r="N590" s="2"/>
      <c r="O590" s="2"/>
      <c r="P590" s="2"/>
      <c r="Q590" s="2"/>
      <c r="R590" s="2"/>
      <c r="S590" s="2"/>
    </row>
    <row r="591" spans="1:19" ht="57" customHeight="1" x14ac:dyDescent="0.2">
      <c r="A591" s="322" t="s">
        <v>717</v>
      </c>
      <c r="B591" s="323" t="s">
        <v>848</v>
      </c>
      <c r="C591" s="325"/>
      <c r="D591" s="437">
        <f t="shared" si="169"/>
        <v>71.12</v>
      </c>
      <c r="E591" s="381">
        <f>E128+E302+E309+E316+E323</f>
        <v>71.12</v>
      </c>
      <c r="F591" s="430">
        <f>F128+F302+F309+F316+F323</f>
        <v>70.099999999999994</v>
      </c>
      <c r="G591" s="463"/>
      <c r="H591" s="223"/>
      <c r="I591" s="224"/>
      <c r="J591" s="224"/>
      <c r="K591" s="224"/>
      <c r="L591" s="224"/>
      <c r="M591" s="224"/>
      <c r="N591" s="2"/>
      <c r="O591" s="2"/>
      <c r="P591" s="2"/>
      <c r="Q591" s="2"/>
      <c r="R591" s="2"/>
      <c r="S591" s="2"/>
    </row>
    <row r="592" spans="1:19" ht="34.5" customHeight="1" x14ac:dyDescent="0.2">
      <c r="A592" s="311" t="s">
        <v>718</v>
      </c>
      <c r="B592" s="326" t="s">
        <v>535</v>
      </c>
      <c r="C592" s="325"/>
      <c r="D592" s="427">
        <f t="shared" si="169"/>
        <v>39.299999999999997</v>
      </c>
      <c r="E592" s="430">
        <f>E389</f>
        <v>39.299999999999997</v>
      </c>
      <c r="F592" s="430"/>
      <c r="G592" s="463"/>
      <c r="H592" s="223"/>
      <c r="I592" s="224"/>
      <c r="J592" s="224"/>
      <c r="K592" s="224"/>
      <c r="L592" s="224"/>
      <c r="M592" s="224"/>
      <c r="N592" s="2"/>
      <c r="O592" s="2"/>
      <c r="P592" s="2"/>
      <c r="Q592" s="2"/>
      <c r="R592" s="2"/>
      <c r="S592" s="2"/>
    </row>
    <row r="593" spans="1:19" ht="36.75" customHeight="1" x14ac:dyDescent="0.2">
      <c r="A593" s="311" t="s">
        <v>719</v>
      </c>
      <c r="B593" s="369" t="s">
        <v>850</v>
      </c>
      <c r="C593" s="320"/>
      <c r="D593" s="377">
        <f t="shared" si="169"/>
        <v>31.530999999999999</v>
      </c>
      <c r="E593" s="427">
        <f>E390</f>
        <v>0</v>
      </c>
      <c r="F593" s="437"/>
      <c r="G593" s="464">
        <f>G390</f>
        <v>31.530999999999999</v>
      </c>
      <c r="H593" s="223"/>
      <c r="I593" s="224"/>
      <c r="J593" s="224"/>
      <c r="K593" s="224"/>
      <c r="L593" s="224"/>
      <c r="M593" s="224"/>
      <c r="N593" s="2"/>
      <c r="O593" s="2"/>
      <c r="P593" s="2"/>
      <c r="Q593" s="2"/>
      <c r="R593" s="2"/>
      <c r="S593" s="2"/>
    </row>
    <row r="594" spans="1:19" ht="71.25" customHeight="1" x14ac:dyDescent="0.2">
      <c r="A594" s="311" t="s">
        <v>831</v>
      </c>
      <c r="B594" s="333" t="s">
        <v>816</v>
      </c>
      <c r="C594" s="320"/>
      <c r="D594" s="377">
        <f t="shared" si="169"/>
        <v>24.544</v>
      </c>
      <c r="E594" s="377">
        <f>SUM(E295)</f>
        <v>24.544</v>
      </c>
      <c r="F594" s="437"/>
      <c r="G594" s="464"/>
      <c r="H594" s="223"/>
      <c r="I594" s="224"/>
      <c r="J594" s="224"/>
      <c r="K594" s="224"/>
      <c r="L594" s="224"/>
      <c r="M594" s="224"/>
      <c r="N594" s="2"/>
      <c r="O594" s="2"/>
      <c r="P594" s="2"/>
      <c r="Q594" s="2"/>
      <c r="R594" s="2"/>
      <c r="S594" s="2"/>
    </row>
    <row r="595" spans="1:19" ht="56.25" customHeight="1" x14ac:dyDescent="0.2">
      <c r="A595" s="311" t="s">
        <v>832</v>
      </c>
      <c r="B595" s="359" t="s">
        <v>818</v>
      </c>
      <c r="C595" s="320"/>
      <c r="D595" s="377">
        <f t="shared" si="169"/>
        <v>8.7360000000000007</v>
      </c>
      <c r="E595" s="377">
        <f>SUM(E391+E20+E30+E38+E47+E56+E65+E74+E82+E91+E106+E115+E124+E135+E150+E276)</f>
        <v>8.7360000000000007</v>
      </c>
      <c r="F595" s="465">
        <f>SUM(F391+F20+F30+F38+F47+F56+F65+F74+F82+F91+F106+F115+F124+F135+F150+F276)</f>
        <v>8.6110000000000007</v>
      </c>
      <c r="G595" s="466"/>
      <c r="H595" s="223"/>
      <c r="I595" s="224"/>
      <c r="J595" s="224"/>
      <c r="K595" s="224"/>
      <c r="L595" s="224"/>
      <c r="M595" s="224"/>
      <c r="N595" s="2"/>
      <c r="O595" s="2"/>
      <c r="P595" s="2"/>
      <c r="Q595" s="2"/>
      <c r="R595" s="2"/>
      <c r="S595" s="2"/>
    </row>
    <row r="596" spans="1:19" ht="42" customHeight="1" x14ac:dyDescent="0.2">
      <c r="A596" s="311" t="s">
        <v>833</v>
      </c>
      <c r="B596" s="326" t="s">
        <v>820</v>
      </c>
      <c r="C596" s="320"/>
      <c r="D596" s="427">
        <f t="shared" si="169"/>
        <v>83.3</v>
      </c>
      <c r="E596" s="426">
        <f>SUM(E392)</f>
        <v>83.3</v>
      </c>
      <c r="F596" s="381"/>
      <c r="G596" s="466"/>
      <c r="H596" s="223"/>
      <c r="I596" s="224"/>
      <c r="J596" s="224"/>
      <c r="K596" s="224"/>
      <c r="L596" s="224"/>
      <c r="M596" s="224"/>
      <c r="N596" s="2"/>
      <c r="O596" s="2"/>
      <c r="P596" s="2"/>
      <c r="Q596" s="2"/>
      <c r="R596" s="2"/>
      <c r="S596" s="2"/>
    </row>
    <row r="597" spans="1:19" ht="43.5" customHeight="1" x14ac:dyDescent="0.2">
      <c r="A597" s="311" t="s">
        <v>834</v>
      </c>
      <c r="B597" s="359" t="s">
        <v>822</v>
      </c>
      <c r="C597" s="320"/>
      <c r="D597" s="377">
        <f t="shared" si="169"/>
        <v>117.81899999999997</v>
      </c>
      <c r="E597" s="452">
        <f>SUM(E393+E21+E39+E57+E66+E83+E92+E107+E116+E136+E151+E172+E179+E216+E229)</f>
        <v>117.81899999999997</v>
      </c>
      <c r="F597" s="465">
        <f>SUM(F393+F21+F39+F57+F66+F83+F92+F107+F116+F136+F151+F172+F179+F216+F229)</f>
        <v>113.17799999999998</v>
      </c>
      <c r="G597" s="466"/>
      <c r="H597" s="223"/>
      <c r="I597" s="224"/>
      <c r="J597" s="224"/>
      <c r="K597" s="224"/>
      <c r="L597" s="224"/>
      <c r="M597" s="224"/>
      <c r="N597" s="2"/>
      <c r="O597" s="2"/>
      <c r="P597" s="2"/>
      <c r="Q597" s="2"/>
      <c r="R597" s="2"/>
      <c r="S597" s="2"/>
    </row>
    <row r="598" spans="1:19" ht="67.5" customHeight="1" x14ac:dyDescent="0.2">
      <c r="A598" s="311" t="s">
        <v>835</v>
      </c>
      <c r="B598" s="366" t="s">
        <v>824</v>
      </c>
      <c r="C598" s="320"/>
      <c r="D598" s="427">
        <f t="shared" si="169"/>
        <v>285</v>
      </c>
      <c r="E598" s="400">
        <f>SUM(E445)</f>
        <v>285</v>
      </c>
      <c r="F598" s="543"/>
      <c r="G598" s="466"/>
      <c r="H598" s="223"/>
      <c r="I598" s="224"/>
      <c r="J598" s="224"/>
      <c r="K598" s="224"/>
      <c r="L598" s="224"/>
      <c r="M598" s="224"/>
      <c r="N598" s="2"/>
      <c r="O598" s="2"/>
      <c r="P598" s="2"/>
      <c r="Q598" s="2"/>
      <c r="R598" s="2"/>
      <c r="S598" s="2"/>
    </row>
    <row r="599" spans="1:19" ht="37.5" customHeight="1" x14ac:dyDescent="0.2">
      <c r="A599" s="311" t="s">
        <v>836</v>
      </c>
      <c r="B599" s="367" t="s">
        <v>826</v>
      </c>
      <c r="C599" s="320"/>
      <c r="D599" s="427">
        <f t="shared" si="169"/>
        <v>583.5</v>
      </c>
      <c r="E599" s="400">
        <f>SUM(E479)</f>
        <v>0</v>
      </c>
      <c r="F599" s="426"/>
      <c r="G599" s="463">
        <f>SUM(G479)</f>
        <v>583.5</v>
      </c>
      <c r="H599" s="223"/>
      <c r="I599" s="224"/>
      <c r="J599" s="224"/>
      <c r="K599" s="224"/>
      <c r="L599" s="224"/>
      <c r="M599" s="224"/>
      <c r="N599" s="2"/>
      <c r="O599" s="2"/>
      <c r="P599" s="2"/>
      <c r="Q599" s="2"/>
      <c r="R599" s="2"/>
      <c r="S599" s="2"/>
    </row>
    <row r="600" spans="1:19" ht="28.5" customHeight="1" x14ac:dyDescent="0.2">
      <c r="A600" s="311" t="s">
        <v>837</v>
      </c>
      <c r="B600" s="365" t="s">
        <v>828</v>
      </c>
      <c r="C600" s="544"/>
      <c r="D600" s="400">
        <f t="shared" si="169"/>
        <v>200</v>
      </c>
      <c r="E600" s="400">
        <f>SUM(E480)</f>
        <v>0</v>
      </c>
      <c r="F600" s="427"/>
      <c r="G600" s="462">
        <f>SUM(G480)</f>
        <v>200</v>
      </c>
      <c r="H600" s="223"/>
      <c r="I600" s="224"/>
      <c r="J600" s="224"/>
      <c r="K600" s="224"/>
      <c r="L600" s="224"/>
      <c r="M600" s="224"/>
      <c r="N600" s="2"/>
      <c r="O600" s="2"/>
      <c r="P600" s="2"/>
      <c r="Q600" s="2"/>
      <c r="R600" s="2"/>
      <c r="S600" s="2"/>
    </row>
    <row r="601" spans="1:19" ht="56.25" customHeight="1" x14ac:dyDescent="0.2">
      <c r="A601" s="311" t="s">
        <v>917</v>
      </c>
      <c r="B601" s="333" t="s">
        <v>922</v>
      </c>
      <c r="C601" s="544"/>
      <c r="D601" s="377">
        <f t="shared" si="169"/>
        <v>67.201999999999998</v>
      </c>
      <c r="E601" s="377">
        <f>SUM(E310+E324+E530)</f>
        <v>63.241999999999997</v>
      </c>
      <c r="F601" s="377"/>
      <c r="G601" s="464">
        <f t="shared" ref="G601" si="170">SUM(G310+G324+G530)</f>
        <v>3.96</v>
      </c>
      <c r="H601" s="223"/>
      <c r="I601" s="224"/>
      <c r="J601" s="224"/>
      <c r="K601" s="224"/>
      <c r="L601" s="224"/>
      <c r="M601" s="224"/>
      <c r="N601" s="2"/>
      <c r="O601" s="2"/>
      <c r="P601" s="2"/>
      <c r="Q601" s="2"/>
      <c r="R601" s="2"/>
      <c r="S601" s="2"/>
    </row>
    <row r="602" spans="1:19" ht="25.5" customHeight="1" x14ac:dyDescent="0.2">
      <c r="A602" s="311" t="s">
        <v>947</v>
      </c>
      <c r="B602" s="177" t="s">
        <v>928</v>
      </c>
      <c r="C602" s="320"/>
      <c r="D602" s="427">
        <f t="shared" si="169"/>
        <v>51.199999999999996</v>
      </c>
      <c r="E602" s="426">
        <f>SUM(E22+E31+E40+E48+E58+E67+E75+E84+E93+E108+E117+E125+E137+E152+E159)</f>
        <v>51.199999999999996</v>
      </c>
      <c r="F602" s="380"/>
      <c r="G602" s="466"/>
      <c r="H602" s="223"/>
      <c r="I602" s="224"/>
      <c r="J602" s="224"/>
      <c r="K602" s="224"/>
      <c r="L602" s="224"/>
      <c r="M602" s="224"/>
      <c r="N602" s="2"/>
      <c r="O602" s="2"/>
      <c r="P602" s="2"/>
      <c r="Q602" s="2"/>
      <c r="R602" s="2"/>
      <c r="S602" s="2"/>
    </row>
    <row r="603" spans="1:19" ht="48" customHeight="1" x14ac:dyDescent="0.2">
      <c r="A603" s="311" t="s">
        <v>948</v>
      </c>
      <c r="B603" s="230" t="s">
        <v>959</v>
      </c>
      <c r="C603" s="320"/>
      <c r="D603" s="427">
        <f t="shared" si="169"/>
        <v>147</v>
      </c>
      <c r="E603" s="426">
        <f>SUM(E407)</f>
        <v>147</v>
      </c>
      <c r="F603" s="380"/>
      <c r="G603" s="466"/>
      <c r="H603" s="223"/>
      <c r="I603" s="224"/>
      <c r="J603" s="224"/>
      <c r="K603" s="224"/>
      <c r="L603" s="224"/>
      <c r="M603" s="224"/>
      <c r="N603" s="2"/>
      <c r="O603" s="2"/>
      <c r="P603" s="2"/>
      <c r="Q603" s="2"/>
      <c r="R603" s="2"/>
      <c r="S603" s="2"/>
    </row>
    <row r="604" spans="1:19" ht="34.5" customHeight="1" thickBot="1" x14ac:dyDescent="0.25">
      <c r="A604" s="567" t="s">
        <v>949</v>
      </c>
      <c r="B604" s="568" t="s">
        <v>944</v>
      </c>
      <c r="C604" s="327"/>
      <c r="D604" s="541">
        <f t="shared" si="169"/>
        <v>0.36099999999999999</v>
      </c>
      <c r="E604" s="541">
        <f>SUM(E296)</f>
        <v>0.36099999999999999</v>
      </c>
      <c r="F604" s="541">
        <f>SUM(F296)</f>
        <v>0.35599999999999998</v>
      </c>
      <c r="G604" s="542"/>
      <c r="H604" s="223"/>
      <c r="I604" s="224"/>
      <c r="J604" s="224"/>
      <c r="K604" s="224"/>
      <c r="L604" s="224"/>
      <c r="M604" s="224"/>
      <c r="N604" s="2"/>
      <c r="O604" s="2"/>
      <c r="P604" s="2"/>
      <c r="Q604" s="2"/>
      <c r="R604" s="2"/>
      <c r="S604" s="2"/>
    </row>
    <row r="605" spans="1:19" x14ac:dyDescent="0.2">
      <c r="A605" s="169"/>
      <c r="B605" s="190" t="s">
        <v>228</v>
      </c>
      <c r="C605" s="325"/>
      <c r="D605" s="427"/>
      <c r="E605" s="430"/>
      <c r="F605" s="430"/>
      <c r="G605" s="427"/>
      <c r="H605" s="172"/>
      <c r="I605" s="233"/>
      <c r="J605" s="233"/>
      <c r="K605" s="233"/>
      <c r="L605" s="233"/>
      <c r="M605" s="236"/>
      <c r="N605" s="2"/>
      <c r="O605" s="2"/>
      <c r="P605" s="2"/>
      <c r="Q605" s="2"/>
      <c r="R605" s="2"/>
      <c r="S605" s="2"/>
    </row>
    <row r="606" spans="1:19" x14ac:dyDescent="0.2">
      <c r="A606" s="195" t="s">
        <v>720</v>
      </c>
      <c r="B606" s="328" t="s">
        <v>237</v>
      </c>
      <c r="C606" s="181" t="s">
        <v>238</v>
      </c>
      <c r="D606" s="378">
        <f>SUM(E606+G606)</f>
        <v>29708.339000000004</v>
      </c>
      <c r="E606" s="378">
        <f>E16+E25+E34+E43+E51+E61+E70+E78+E87+E96+E102+E111+E120+E131+E140+E146+E155+E162+E168+E175+E182+E188+E194+E200+E206+E212+E219+E225+E232+E238+E245+E252+E259+E266+E273+E383</f>
        <v>28117.228000000003</v>
      </c>
      <c r="F606" s="378">
        <f>F16+F25+F34+F43+F51+F61+F70+F78+F87+F96+F102+F111+F120+F131+F140+F146+F155+F162+F168+F175+F182+F188+F194+F200+F206+F212+F219+F225+F232+F238+F245+F252+F259+F266+F273+F383</f>
        <v>21656.546999999995</v>
      </c>
      <c r="G606" s="378">
        <f>G16+G25+G34+G43+G51+G61+G70+G78+G87+G96+G102+G111+G120+G131+G140+G146+G155+G162+G168+G175+G182+G188+G194+G200+G206+G212+G219+G225+G232+G238+G245+G252+G259+G266+G273+G383</f>
        <v>1591.1109999999999</v>
      </c>
      <c r="H606" s="246"/>
      <c r="I606" s="329"/>
      <c r="J606" s="329"/>
      <c r="K606" s="329"/>
      <c r="L606" s="329"/>
      <c r="N606" s="309"/>
      <c r="O606" s="2"/>
      <c r="P606" s="2"/>
      <c r="Q606" s="2"/>
      <c r="R606" s="2"/>
      <c r="S606" s="2"/>
    </row>
    <row r="607" spans="1:19" x14ac:dyDescent="0.2">
      <c r="A607" s="195"/>
      <c r="B607" s="330" t="s">
        <v>280</v>
      </c>
      <c r="C607" s="195"/>
      <c r="D607" s="383"/>
      <c r="E607" s="427"/>
      <c r="F607" s="433"/>
      <c r="G607" s="427"/>
      <c r="H607" s="172"/>
      <c r="I607" s="210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195" t="s">
        <v>721</v>
      </c>
      <c r="B608" s="175" t="s">
        <v>487</v>
      </c>
      <c r="C608" s="195"/>
      <c r="D608" s="377">
        <f t="shared" ref="D608:D621" si="171">SUM(E608+G608)</f>
        <v>13591.253000000001</v>
      </c>
      <c r="E608" s="377">
        <f>E17+E26+E35+E44+E52+E62+E71+E79+E88+E97+E103+E112+E121+E132+E141+E147+E156+E163+E169+E176+E183+E189+E195+E201+E207+E213+E220+E226+E233+E239+E246+E253+E260+E267+E274+E384</f>
        <v>12839.373000000001</v>
      </c>
      <c r="F608" s="377">
        <f>F17+F26+F35+F44+F52+F62+F71+F79+F88+F97+F103+F112+F121+F132+F141+F147+F156+F163+F169+F176+F183+F189+F195+F201+F207+F213+F220+F226+F233+F239+F246+F253+F260+F267+F274+F384</f>
        <v>9078.5619999999981</v>
      </c>
      <c r="G608" s="437">
        <f>G17+G26+G35+G44+G52+G62+G71+G79+G88+G97+G103+G112+G121+G132+G141+G147+G156+G163+G169+G176+G183+G189+G195+G201+G207+G213+G220+G226+G233+G239+G246+G253+G260+G267+G274+G384</f>
        <v>751.88</v>
      </c>
      <c r="H608" s="307"/>
      <c r="I608" s="308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24" x14ac:dyDescent="0.2">
      <c r="A609" s="178" t="s">
        <v>722</v>
      </c>
      <c r="B609" s="177" t="s">
        <v>298</v>
      </c>
      <c r="C609" s="287"/>
      <c r="D609" s="427">
        <f t="shared" si="171"/>
        <v>12693.300000000001</v>
      </c>
      <c r="E609" s="427">
        <f>E18+E27+E36+E45+E53+E63+E72+E80+E89+E98+E104+E113+E122+E133+E142+E148+E157+E164+E170+E177+E184+E190+E196+E202+E208+E214+E221+E227+E234+E240+E247+E254+E261+E275+E385</f>
        <v>12693.300000000001</v>
      </c>
      <c r="F609" s="377">
        <f>F18+F27+F36+F45+F53+F63+F72+F80+F89+F98+F104+F113+F122+F133+F142+F148+F157+F164+F170+F177+F184+F190+F196+F202+F208+F214+F221+F227+F234+F240+F247+F254+F261+F275+F385</f>
        <v>12020.395999999997</v>
      </c>
      <c r="G609" s="427"/>
      <c r="H609" s="252"/>
      <c r="I609" s="233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36.75" customHeight="1" x14ac:dyDescent="0.2">
      <c r="A610" s="178" t="s">
        <v>723</v>
      </c>
      <c r="B610" s="267" t="s">
        <v>302</v>
      </c>
      <c r="C610" s="287"/>
      <c r="D610" s="427">
        <f t="shared" si="171"/>
        <v>89.1</v>
      </c>
      <c r="E610" s="427">
        <f>E28+E54</f>
        <v>89.1</v>
      </c>
      <c r="F610" s="427">
        <f>F28+F54</f>
        <v>82.2</v>
      </c>
      <c r="G610" s="427"/>
      <c r="H610" s="252"/>
      <c r="I610" s="233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48.75" customHeight="1" x14ac:dyDescent="0.2">
      <c r="A611" s="178" t="s">
        <v>724</v>
      </c>
      <c r="B611" s="272" t="s">
        <v>531</v>
      </c>
      <c r="C611" s="287"/>
      <c r="D611" s="427">
        <f t="shared" si="171"/>
        <v>3.1</v>
      </c>
      <c r="E611" s="427">
        <f>SUM(E386)</f>
        <v>3.1</v>
      </c>
      <c r="F611" s="427">
        <f>SUM(F386)</f>
        <v>0.1</v>
      </c>
      <c r="G611" s="427"/>
      <c r="H611" s="292"/>
      <c r="I611" s="293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195" t="s">
        <v>725</v>
      </c>
      <c r="B612" s="175" t="s">
        <v>300</v>
      </c>
      <c r="C612" s="276"/>
      <c r="D612" s="427">
        <f t="shared" si="171"/>
        <v>1666.7000000000003</v>
      </c>
      <c r="E612" s="427">
        <f>E19+E29+E37+E46+E55+E64+E73+E81+E90+E99+E105+E114+E123+E134+E143+E149+E158+E165+E171+E178+E185+E191+E197+E203+E209+E215+E222+E228+E235+E241+E248+E255+E262+E268</f>
        <v>1639.4000000000003</v>
      </c>
      <c r="F612" s="427">
        <f>F19+F29+F37+F46+F55+F64+F73+F81+F90+F99+F105+F114+F123+F134+F143+F149+F158+F165+F171+F178+F185+F191+F197+F203+F209+F215+F222+F228+F235+F241+F248+F255+F262+F268</f>
        <v>255.60000000000002</v>
      </c>
      <c r="G612" s="427">
        <f>G19+G29+G37+G46+G55+G64+G73+G81+G90+G99+G105+G114+G123+G134+G143+G149+G158+G165+G171+G178+G185+G191+G197+G203+G209+G215+G222+G228+G235+G241+G248+G255+G262+G268</f>
        <v>27.3</v>
      </c>
      <c r="H612" s="252"/>
      <c r="I612" s="233"/>
      <c r="J612" s="212"/>
      <c r="K612" s="212"/>
      <c r="L612" s="2"/>
      <c r="M612" s="2"/>
      <c r="N612" s="3"/>
      <c r="O612" s="2"/>
      <c r="P612" s="2"/>
      <c r="Q612" s="2"/>
      <c r="R612" s="2"/>
      <c r="S612" s="2"/>
    </row>
    <row r="613" spans="1:19" ht="36" customHeight="1" x14ac:dyDescent="0.2">
      <c r="A613" s="178" t="s">
        <v>726</v>
      </c>
      <c r="B613" s="267" t="s">
        <v>463</v>
      </c>
      <c r="C613" s="276"/>
      <c r="D613" s="427">
        <f t="shared" si="171"/>
        <v>862</v>
      </c>
      <c r="E613" s="427">
        <f>SUM(E387)</f>
        <v>461.6</v>
      </c>
      <c r="F613" s="427">
        <f>SUM(F387)</f>
        <v>8.1999999999999993</v>
      </c>
      <c r="G613" s="427">
        <f>SUM(G387)</f>
        <v>400.4</v>
      </c>
      <c r="H613" s="292"/>
      <c r="I613" s="293"/>
      <c r="J613" s="331"/>
      <c r="K613" s="331"/>
      <c r="L613" s="2"/>
      <c r="M613" s="2"/>
      <c r="N613" s="2"/>
      <c r="O613" s="2"/>
      <c r="P613" s="2"/>
      <c r="Q613" s="2"/>
      <c r="R613" s="2"/>
      <c r="S613" s="2"/>
    </row>
    <row r="614" spans="1:19" ht="89.25" customHeight="1" x14ac:dyDescent="0.2">
      <c r="A614" s="178" t="s">
        <v>727</v>
      </c>
      <c r="B614" s="363" t="s">
        <v>711</v>
      </c>
      <c r="C614" s="332"/>
      <c r="D614" s="427">
        <f t="shared" si="171"/>
        <v>91</v>
      </c>
      <c r="E614" s="427">
        <f>SUM(E263+E256+E249+E242)</f>
        <v>91</v>
      </c>
      <c r="F614" s="427">
        <f>SUM(F263+F256+F249+F242)</f>
        <v>89.7</v>
      </c>
      <c r="G614" s="427"/>
      <c r="H614" s="270"/>
      <c r="I614" s="271"/>
      <c r="J614" s="331"/>
      <c r="K614" s="331"/>
      <c r="L614" s="2"/>
      <c r="M614" s="2"/>
      <c r="N614" s="2"/>
      <c r="O614" s="2"/>
      <c r="P614" s="2"/>
      <c r="Q614" s="2"/>
      <c r="R614" s="2"/>
      <c r="S614" s="2"/>
    </row>
    <row r="615" spans="1:19" ht="32.25" customHeight="1" x14ac:dyDescent="0.2">
      <c r="A615" s="178" t="s">
        <v>728</v>
      </c>
      <c r="B615" s="333" t="s">
        <v>849</v>
      </c>
      <c r="C615" s="332"/>
      <c r="D615" s="427">
        <f t="shared" si="171"/>
        <v>380</v>
      </c>
      <c r="E615" s="427">
        <f>E388</f>
        <v>0</v>
      </c>
      <c r="F615" s="427"/>
      <c r="G615" s="427">
        <f>G388</f>
        <v>380</v>
      </c>
      <c r="H615" s="270"/>
      <c r="I615" s="271"/>
      <c r="J615" s="331"/>
      <c r="K615" s="331"/>
      <c r="L615" s="2"/>
      <c r="M615" s="2"/>
      <c r="N615" s="2"/>
      <c r="O615" s="2"/>
      <c r="P615" s="2"/>
      <c r="Q615" s="2"/>
      <c r="R615" s="2"/>
      <c r="S615" s="2"/>
    </row>
    <row r="616" spans="1:19" ht="32.25" customHeight="1" x14ac:dyDescent="0.2">
      <c r="A616" s="178" t="s">
        <v>729</v>
      </c>
      <c r="B616" s="333" t="s">
        <v>535</v>
      </c>
      <c r="C616" s="332"/>
      <c r="D616" s="427">
        <f t="shared" si="171"/>
        <v>39.299999999999997</v>
      </c>
      <c r="E616" s="427">
        <f>E389</f>
        <v>39.299999999999997</v>
      </c>
      <c r="F616" s="427"/>
      <c r="G616" s="427"/>
      <c r="H616" s="270"/>
      <c r="I616" s="271"/>
      <c r="J616" s="331"/>
      <c r="K616" s="331"/>
      <c r="L616" s="2"/>
      <c r="M616" s="2"/>
      <c r="N616" s="2"/>
      <c r="O616" s="2"/>
      <c r="P616" s="2"/>
      <c r="Q616" s="2"/>
      <c r="R616" s="2"/>
      <c r="S616" s="2"/>
    </row>
    <row r="617" spans="1:19" ht="32.25" customHeight="1" x14ac:dyDescent="0.2">
      <c r="A617" s="178" t="s">
        <v>730</v>
      </c>
      <c r="B617" s="333" t="s">
        <v>850</v>
      </c>
      <c r="C617" s="332"/>
      <c r="D617" s="377">
        <f t="shared" si="171"/>
        <v>31.530999999999999</v>
      </c>
      <c r="E617" s="427">
        <f>E390</f>
        <v>0</v>
      </c>
      <c r="F617" s="427"/>
      <c r="G617" s="377">
        <f>G390</f>
        <v>31.530999999999999</v>
      </c>
      <c r="H617" s="270"/>
      <c r="I617" s="271"/>
      <c r="J617" s="331"/>
      <c r="K617" s="331"/>
      <c r="L617" s="2"/>
      <c r="M617" s="2"/>
      <c r="N617" s="2"/>
      <c r="O617" s="2"/>
      <c r="P617" s="2"/>
      <c r="Q617" s="2"/>
      <c r="R617" s="2"/>
      <c r="S617" s="2"/>
    </row>
    <row r="618" spans="1:19" ht="57.75" customHeight="1" x14ac:dyDescent="0.2">
      <c r="A618" s="178" t="s">
        <v>838</v>
      </c>
      <c r="B618" s="359" t="s">
        <v>818</v>
      </c>
      <c r="C618" s="332"/>
      <c r="D618" s="377">
        <f t="shared" si="171"/>
        <v>8.7360000000000007</v>
      </c>
      <c r="E618" s="377">
        <f>SUM(E391+E20+E30+E38+E47+E56+E65+E74+E82+E91+E106+E115+E124+E135+E150+E276)</f>
        <v>8.7360000000000007</v>
      </c>
      <c r="F618" s="377">
        <f>SUM(F391+F20+F30+F38+F47+F56+F65+F74+F82+F91+F106+F115+F124+F135+F150+F276)</f>
        <v>8.6110000000000007</v>
      </c>
      <c r="G618" s="377"/>
      <c r="H618" s="270"/>
      <c r="I618" s="271"/>
      <c r="J618" s="331"/>
      <c r="K618" s="331"/>
      <c r="L618" s="2"/>
      <c r="M618" s="2"/>
      <c r="N618" s="2"/>
      <c r="O618" s="2"/>
      <c r="P618" s="2"/>
      <c r="Q618" s="2"/>
      <c r="R618" s="2"/>
      <c r="S618" s="2"/>
    </row>
    <row r="619" spans="1:19" ht="49.5" customHeight="1" x14ac:dyDescent="0.2">
      <c r="A619" s="178" t="s">
        <v>839</v>
      </c>
      <c r="B619" s="369" t="s">
        <v>820</v>
      </c>
      <c r="C619" s="332"/>
      <c r="D619" s="427">
        <f t="shared" si="171"/>
        <v>83.3</v>
      </c>
      <c r="E619" s="427">
        <f>SUM(E392)</f>
        <v>83.3</v>
      </c>
      <c r="F619" s="427"/>
      <c r="G619" s="377"/>
      <c r="H619" s="270"/>
      <c r="I619" s="271"/>
      <c r="J619" s="331"/>
      <c r="K619" s="331"/>
      <c r="L619" s="2"/>
      <c r="M619" s="2"/>
      <c r="N619" s="2"/>
      <c r="O619" s="2"/>
      <c r="P619" s="2"/>
      <c r="Q619" s="2"/>
      <c r="R619" s="2"/>
      <c r="S619" s="2"/>
    </row>
    <row r="620" spans="1:19" ht="49.5" customHeight="1" x14ac:dyDescent="0.2">
      <c r="A620" s="178" t="s">
        <v>840</v>
      </c>
      <c r="B620" s="359" t="s">
        <v>822</v>
      </c>
      <c r="C620" s="332"/>
      <c r="D620" s="377">
        <f t="shared" si="171"/>
        <v>117.81899999999997</v>
      </c>
      <c r="E620" s="377">
        <f>SUM(E393+E21+E39+E57+E66++E83+E92+E107+E116+E136+E151+E172+E179+E216+E229)</f>
        <v>117.81899999999997</v>
      </c>
      <c r="F620" s="377">
        <f>SUM(F393+F21+F39+F57+F66++F83+F92+F107+F116+F136+F151+F172+F179+F216+F229)</f>
        <v>113.17799999999998</v>
      </c>
      <c r="G620" s="377"/>
      <c r="H620" s="270"/>
      <c r="I620" s="271"/>
      <c r="J620" s="331"/>
      <c r="K620" s="331"/>
      <c r="L620" s="2"/>
      <c r="M620" s="2"/>
      <c r="N620" s="2"/>
      <c r="O620" s="2"/>
      <c r="P620" s="2"/>
      <c r="Q620" s="2"/>
      <c r="R620" s="2"/>
      <c r="S620" s="2"/>
    </row>
    <row r="621" spans="1:19" ht="35.25" customHeight="1" x14ac:dyDescent="0.2">
      <c r="A621" s="178" t="s">
        <v>950</v>
      </c>
      <c r="B621" s="177" t="s">
        <v>928</v>
      </c>
      <c r="C621" s="332"/>
      <c r="D621" s="427">
        <f t="shared" si="171"/>
        <v>51.199999999999996</v>
      </c>
      <c r="E621" s="427">
        <f>SUM(E22+E31+E40+E48+E58+E67+E75+E84+E93+E108+E117+E125+E137+E152+E159)</f>
        <v>51.199999999999996</v>
      </c>
      <c r="F621" s="377"/>
      <c r="G621" s="377"/>
      <c r="H621" s="270"/>
      <c r="I621" s="271"/>
      <c r="J621" s="331"/>
      <c r="K621" s="331"/>
      <c r="L621" s="2"/>
      <c r="M621" s="2"/>
      <c r="N621" s="2"/>
      <c r="O621" s="2"/>
      <c r="P621" s="2"/>
      <c r="Q621" s="2"/>
      <c r="R621" s="2"/>
      <c r="S621" s="2"/>
    </row>
    <row r="622" spans="1:19" ht="21.75" customHeight="1" x14ac:dyDescent="0.2">
      <c r="A622" s="178" t="s">
        <v>731</v>
      </c>
      <c r="B622" s="334" t="s">
        <v>452</v>
      </c>
      <c r="C622" s="181"/>
      <c r="D622" s="467">
        <f>E622+G622</f>
        <v>3491.71</v>
      </c>
      <c r="E622" s="379">
        <f>E624</f>
        <v>1030.32</v>
      </c>
      <c r="F622" s="383">
        <f t="shared" ref="F622:G622" si="172">F624</f>
        <v>85.2</v>
      </c>
      <c r="G622" s="379">
        <f t="shared" si="172"/>
        <v>2461.39</v>
      </c>
      <c r="H622" s="252"/>
      <c r="I622" s="304"/>
      <c r="J622" s="304"/>
      <c r="K622" s="304"/>
      <c r="L622" s="304"/>
      <c r="M622" s="321"/>
      <c r="N622" s="236"/>
      <c r="O622" s="2"/>
      <c r="P622" s="2"/>
      <c r="Q622" s="2"/>
      <c r="R622" s="2"/>
      <c r="S622" s="2"/>
    </row>
    <row r="623" spans="1:19" x14ac:dyDescent="0.2">
      <c r="A623" s="195"/>
      <c r="B623" s="170" t="s">
        <v>280</v>
      </c>
      <c r="C623" s="181"/>
      <c r="D623" s="433"/>
      <c r="E623" s="427"/>
      <c r="F623" s="433"/>
      <c r="G623" s="427"/>
      <c r="H623" s="172"/>
      <c r="I623" s="210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x14ac:dyDescent="0.2">
      <c r="A624" s="195" t="s">
        <v>732</v>
      </c>
      <c r="B624" s="334"/>
      <c r="C624" s="170" t="s">
        <v>251</v>
      </c>
      <c r="D624" s="376">
        <f t="shared" ref="D624:D631" si="173">E624+G624</f>
        <v>3491.71</v>
      </c>
      <c r="E624" s="437">
        <f>E626+E627+E628+E629+E630+E631</f>
        <v>1030.32</v>
      </c>
      <c r="F624" s="427">
        <f t="shared" ref="F624:G624" si="174">F626+F627+F628+F629+F630</f>
        <v>85.2</v>
      </c>
      <c r="G624" s="437">
        <f t="shared" si="174"/>
        <v>2461.39</v>
      </c>
      <c r="H624" s="172"/>
      <c r="I624" s="310"/>
      <c r="J624" s="310"/>
      <c r="K624" s="310"/>
      <c r="L624" s="310"/>
      <c r="M624" s="2"/>
      <c r="N624" s="2"/>
      <c r="O624" s="2"/>
      <c r="P624" s="2"/>
      <c r="Q624" s="2"/>
      <c r="R624" s="2"/>
      <c r="S624" s="2"/>
    </row>
    <row r="625" spans="1:19" s="1" customFormat="1" ht="12.75" customHeight="1" x14ac:dyDescent="0.2">
      <c r="A625" s="195"/>
      <c r="B625" s="170" t="s">
        <v>228</v>
      </c>
      <c r="C625" s="181"/>
      <c r="D625" s="433"/>
      <c r="E625" s="427"/>
      <c r="F625" s="426"/>
      <c r="G625" s="427"/>
      <c r="H625" s="172"/>
      <c r="I625" s="210"/>
      <c r="J625" s="319"/>
      <c r="K625" s="319"/>
      <c r="L625" s="319"/>
      <c r="M625" s="319"/>
      <c r="N625" s="319"/>
      <c r="O625" s="319"/>
      <c r="P625" s="319"/>
      <c r="Q625" s="319"/>
      <c r="R625" s="319"/>
      <c r="S625" s="319"/>
    </row>
    <row r="626" spans="1:19" s="1" customFormat="1" ht="12.75" customHeight="1" x14ac:dyDescent="0.2">
      <c r="A626" s="195" t="s">
        <v>733</v>
      </c>
      <c r="B626" s="175" t="s">
        <v>487</v>
      </c>
      <c r="C626" s="181"/>
      <c r="D626" s="433">
        <f t="shared" si="173"/>
        <v>656.2</v>
      </c>
      <c r="E626" s="427">
        <f>E285+E398</f>
        <v>327.40999999999997</v>
      </c>
      <c r="F626" s="427">
        <f>F285+F398</f>
        <v>75</v>
      </c>
      <c r="G626" s="427">
        <f>G285+G398</f>
        <v>328.79</v>
      </c>
      <c r="H626" s="223"/>
      <c r="I626" s="224"/>
      <c r="J626" s="319"/>
      <c r="K626" s="319"/>
      <c r="L626" s="319"/>
      <c r="M626" s="319"/>
      <c r="N626" s="319"/>
      <c r="O626" s="319"/>
      <c r="P626" s="319"/>
      <c r="Q626" s="319"/>
      <c r="R626" s="319"/>
      <c r="S626" s="319"/>
    </row>
    <row r="627" spans="1:19" s="1" customFormat="1" ht="12.75" customHeight="1" x14ac:dyDescent="0.2">
      <c r="A627" s="195" t="s">
        <v>734</v>
      </c>
      <c r="B627" s="175" t="s">
        <v>300</v>
      </c>
      <c r="C627" s="181"/>
      <c r="D627" s="433">
        <f t="shared" si="173"/>
        <v>50</v>
      </c>
      <c r="E627" s="427">
        <f>E286</f>
        <v>50</v>
      </c>
      <c r="F627" s="427">
        <f>F286</f>
        <v>4</v>
      </c>
      <c r="G627" s="427"/>
      <c r="H627" s="223"/>
      <c r="I627" s="224"/>
      <c r="J627" s="319"/>
      <c r="K627" s="319"/>
      <c r="L627" s="319"/>
      <c r="M627" s="319"/>
      <c r="N627" s="319"/>
      <c r="O627" s="319"/>
      <c r="P627" s="319"/>
      <c r="Q627" s="319"/>
      <c r="R627" s="319"/>
      <c r="S627" s="319"/>
    </row>
    <row r="628" spans="1:19" s="1" customFormat="1" ht="12.75" customHeight="1" x14ac:dyDescent="0.2">
      <c r="A628" s="195" t="s">
        <v>735</v>
      </c>
      <c r="B628" s="232" t="s">
        <v>520</v>
      </c>
      <c r="C628" s="181"/>
      <c r="D628" s="433">
        <f t="shared" si="173"/>
        <v>458</v>
      </c>
      <c r="E628" s="427">
        <f>E404</f>
        <v>458</v>
      </c>
      <c r="F628" s="426"/>
      <c r="G628" s="427"/>
      <c r="H628" s="172"/>
      <c r="I628" s="210"/>
      <c r="J628" s="319"/>
      <c r="K628" s="319"/>
      <c r="L628" s="319"/>
      <c r="M628" s="319"/>
      <c r="N628" s="319"/>
      <c r="O628" s="319"/>
      <c r="P628" s="319"/>
      <c r="Q628" s="319"/>
      <c r="R628" s="319"/>
      <c r="S628" s="319"/>
    </row>
    <row r="629" spans="1:19" s="1" customFormat="1" ht="12.75" customHeight="1" x14ac:dyDescent="0.2">
      <c r="A629" s="266" t="s">
        <v>736</v>
      </c>
      <c r="B629" s="48" t="s">
        <v>546</v>
      </c>
      <c r="C629" s="181"/>
      <c r="D629" s="433">
        <f t="shared" si="173"/>
        <v>460</v>
      </c>
      <c r="E629" s="427"/>
      <c r="F629" s="427"/>
      <c r="G629" s="427">
        <f>G405</f>
        <v>460</v>
      </c>
      <c r="H629" s="252"/>
      <c r="I629" s="233"/>
      <c r="J629" s="319"/>
      <c r="K629" s="319"/>
      <c r="L629" s="319"/>
      <c r="M629" s="319"/>
      <c r="N629" s="319"/>
      <c r="O629" s="319"/>
      <c r="P629" s="319"/>
      <c r="Q629" s="319"/>
      <c r="R629" s="319"/>
      <c r="S629" s="319"/>
    </row>
    <row r="630" spans="1:19" s="1" customFormat="1" ht="36" customHeight="1" x14ac:dyDescent="0.2">
      <c r="A630" s="178" t="s">
        <v>737</v>
      </c>
      <c r="B630" s="267" t="s">
        <v>463</v>
      </c>
      <c r="C630" s="181"/>
      <c r="D630" s="376">
        <f t="shared" si="173"/>
        <v>1720.51</v>
      </c>
      <c r="E630" s="437">
        <f>E406</f>
        <v>47.91</v>
      </c>
      <c r="F630" s="427">
        <f>F406</f>
        <v>6.2</v>
      </c>
      <c r="G630" s="427">
        <f>G406</f>
        <v>1672.6</v>
      </c>
      <c r="H630" s="172"/>
      <c r="I630" s="210"/>
      <c r="J630" s="319"/>
      <c r="K630" s="319"/>
      <c r="L630" s="319"/>
      <c r="M630" s="319"/>
      <c r="N630" s="319"/>
      <c r="O630" s="319"/>
      <c r="P630" s="319"/>
      <c r="Q630" s="319"/>
      <c r="R630" s="319"/>
      <c r="S630" s="319"/>
    </row>
    <row r="631" spans="1:19" s="1" customFormat="1" ht="47.25" customHeight="1" x14ac:dyDescent="0.2">
      <c r="A631" s="178" t="s">
        <v>951</v>
      </c>
      <c r="B631" s="230" t="s">
        <v>959</v>
      </c>
      <c r="C631" s="181"/>
      <c r="D631" s="433">
        <f t="shared" si="173"/>
        <v>147</v>
      </c>
      <c r="E631" s="427">
        <f>SUM(E407)</f>
        <v>147</v>
      </c>
      <c r="F631" s="427"/>
      <c r="G631" s="427"/>
      <c r="H631" s="172"/>
      <c r="I631" s="210"/>
      <c r="J631" s="319"/>
      <c r="K631" s="319"/>
      <c r="L631" s="319"/>
      <c r="M631" s="319"/>
      <c r="N631" s="319"/>
      <c r="O631" s="319"/>
      <c r="P631" s="319"/>
      <c r="Q631" s="319"/>
      <c r="R631" s="319"/>
      <c r="S631" s="319"/>
    </row>
    <row r="632" spans="1:19" s="1" customFormat="1" ht="12.75" customHeight="1" x14ac:dyDescent="0.2">
      <c r="A632" s="195" t="s">
        <v>738</v>
      </c>
      <c r="B632" s="173" t="s">
        <v>240</v>
      </c>
      <c r="C632" s="269"/>
      <c r="D632" s="383">
        <f>SUM(E632+G632)</f>
        <v>5267.6</v>
      </c>
      <c r="E632" s="383">
        <f t="shared" ref="E632:G632" si="175">E634</f>
        <v>3162</v>
      </c>
      <c r="F632" s="383">
        <f t="shared" si="175"/>
        <v>729</v>
      </c>
      <c r="G632" s="383">
        <f t="shared" si="175"/>
        <v>2105.6000000000004</v>
      </c>
      <c r="H632" s="277"/>
      <c r="I632" s="335"/>
      <c r="J632" s="335"/>
      <c r="K632" s="335"/>
      <c r="L632" s="335"/>
      <c r="M632" s="336"/>
      <c r="N632" s="336"/>
      <c r="O632" s="319"/>
      <c r="P632" s="319"/>
      <c r="Q632" s="319"/>
      <c r="R632" s="319"/>
      <c r="S632" s="319"/>
    </row>
    <row r="633" spans="1:19" s="1" customFormat="1" ht="12.75" customHeight="1" x14ac:dyDescent="0.2">
      <c r="A633" s="195"/>
      <c r="B633" s="170" t="s">
        <v>280</v>
      </c>
      <c r="C633" s="269"/>
      <c r="D633" s="383"/>
      <c r="E633" s="427"/>
      <c r="F633" s="426"/>
      <c r="G633" s="427"/>
      <c r="H633" s="270"/>
      <c r="I633" s="271"/>
      <c r="J633" s="337"/>
      <c r="K633" s="337"/>
      <c r="L633" s="319"/>
      <c r="M633" s="319"/>
      <c r="N633" s="319"/>
      <c r="O633" s="319"/>
      <c r="P633" s="319"/>
      <c r="Q633" s="319"/>
      <c r="R633" s="319"/>
      <c r="S633" s="319"/>
    </row>
    <row r="634" spans="1:19" s="1" customFormat="1" ht="12.75" customHeight="1" x14ac:dyDescent="0.2">
      <c r="A634" s="195" t="s">
        <v>739</v>
      </c>
      <c r="B634" s="173"/>
      <c r="C634" s="269" t="s">
        <v>241</v>
      </c>
      <c r="D634" s="427">
        <f t="shared" ref="D634:D642" si="176">SUM(E634+G634)</f>
        <v>5267.6</v>
      </c>
      <c r="E634" s="427">
        <f>E636+E637+E638+E639+E640+E641+E642</f>
        <v>3162</v>
      </c>
      <c r="F634" s="427">
        <f t="shared" ref="F634:G634" si="177">F636+F637+F638+F639+F640+F641+F642</f>
        <v>729</v>
      </c>
      <c r="G634" s="427">
        <f t="shared" si="177"/>
        <v>2105.6000000000004</v>
      </c>
      <c r="H634" s="280"/>
      <c r="I634" s="281"/>
      <c r="J634" s="336"/>
      <c r="K634" s="336"/>
      <c r="L634" s="336"/>
      <c r="M634" s="336"/>
      <c r="N634" s="319"/>
      <c r="O634" s="319"/>
      <c r="P634" s="319"/>
      <c r="Q634" s="319"/>
      <c r="R634" s="319"/>
      <c r="S634" s="319"/>
    </row>
    <row r="635" spans="1:19" s="1" customFormat="1" ht="12.75" customHeight="1" x14ac:dyDescent="0.2">
      <c r="A635" s="195"/>
      <c r="B635" s="338" t="s">
        <v>228</v>
      </c>
      <c r="C635" s="269"/>
      <c r="D635" s="427"/>
      <c r="E635" s="427"/>
      <c r="F635" s="426"/>
      <c r="G635" s="427"/>
      <c r="H635" s="270"/>
      <c r="I635" s="271"/>
      <c r="J635" s="337"/>
      <c r="K635" s="337"/>
      <c r="L635" s="319"/>
      <c r="M635" s="319"/>
      <c r="N635" s="319"/>
      <c r="O635" s="319"/>
      <c r="P635" s="319"/>
      <c r="Q635" s="319"/>
      <c r="R635" s="319"/>
      <c r="S635" s="319"/>
    </row>
    <row r="636" spans="1:19" s="1" customFormat="1" ht="12.75" customHeight="1" x14ac:dyDescent="0.2">
      <c r="A636" s="195" t="s">
        <v>740</v>
      </c>
      <c r="B636" s="175" t="s">
        <v>741</v>
      </c>
      <c r="C636" s="195"/>
      <c r="D636" s="427">
        <f t="shared" si="176"/>
        <v>2467.4</v>
      </c>
      <c r="E636" s="427">
        <f>E412</f>
        <v>1153.5</v>
      </c>
      <c r="F636" s="427">
        <f>F412</f>
        <v>697.8</v>
      </c>
      <c r="G636" s="427">
        <f>G412</f>
        <v>1313.9</v>
      </c>
      <c r="H636" s="280"/>
      <c r="I636" s="281"/>
      <c r="J636" s="337"/>
      <c r="K636" s="337"/>
      <c r="L636" s="319"/>
      <c r="M636" s="319"/>
      <c r="N636" s="319"/>
      <c r="O636" s="319"/>
      <c r="P636" s="319"/>
      <c r="Q636" s="319"/>
      <c r="R636" s="319"/>
      <c r="S636" s="319"/>
    </row>
    <row r="637" spans="1:19" s="1" customFormat="1" x14ac:dyDescent="0.2">
      <c r="A637" s="195" t="s">
        <v>742</v>
      </c>
      <c r="B637" s="175" t="s">
        <v>300</v>
      </c>
      <c r="C637" s="195"/>
      <c r="D637" s="427">
        <f t="shared" si="176"/>
        <v>10</v>
      </c>
      <c r="E637" s="427">
        <f>E425</f>
        <v>10</v>
      </c>
      <c r="F637" s="427"/>
      <c r="G637" s="427"/>
      <c r="H637" s="292"/>
      <c r="I637" s="293"/>
      <c r="J637" s="319"/>
      <c r="K637" s="319"/>
      <c r="L637" s="319"/>
      <c r="M637" s="319"/>
      <c r="N637" s="319"/>
      <c r="O637" s="319"/>
      <c r="P637" s="319"/>
      <c r="Q637" s="319"/>
      <c r="R637" s="319"/>
      <c r="S637" s="319"/>
    </row>
    <row r="638" spans="1:19" s="1" customFormat="1" ht="24" x14ac:dyDescent="0.2">
      <c r="A638" s="178" t="s">
        <v>743</v>
      </c>
      <c r="B638" s="232" t="s">
        <v>575</v>
      </c>
      <c r="C638" s="195"/>
      <c r="D638" s="427">
        <f t="shared" si="176"/>
        <v>247</v>
      </c>
      <c r="E638" s="427">
        <f>E411</f>
        <v>247</v>
      </c>
      <c r="F638" s="427"/>
      <c r="G638" s="427"/>
      <c r="H638" s="292"/>
      <c r="I638" s="293"/>
      <c r="J638" s="319"/>
      <c r="K638" s="319"/>
      <c r="L638" s="319"/>
      <c r="M638" s="319"/>
      <c r="N638" s="319"/>
      <c r="O638" s="319"/>
      <c r="P638" s="319"/>
      <c r="Q638" s="319"/>
      <c r="R638" s="319"/>
      <c r="S638" s="319"/>
    </row>
    <row r="639" spans="1:19" s="1" customFormat="1" ht="45.75" customHeight="1" x14ac:dyDescent="0.2">
      <c r="A639" s="178" t="s">
        <v>744</v>
      </c>
      <c r="B639" s="177" t="s">
        <v>531</v>
      </c>
      <c r="C639" s="225"/>
      <c r="D639" s="427">
        <f t="shared" si="176"/>
        <v>51.2</v>
      </c>
      <c r="E639" s="427">
        <f t="shared" ref="E639:G640" si="178">SUM(E428)</f>
        <v>1</v>
      </c>
      <c r="F639" s="427">
        <f t="shared" si="178"/>
        <v>1</v>
      </c>
      <c r="G639" s="427">
        <f t="shared" si="178"/>
        <v>50.2</v>
      </c>
      <c r="H639" s="292"/>
      <c r="I639" s="293"/>
      <c r="J639" s="319"/>
      <c r="K639" s="319"/>
      <c r="L639" s="319"/>
      <c r="M639" s="319"/>
      <c r="N639" s="319"/>
      <c r="O639" s="319"/>
      <c r="P639" s="319"/>
      <c r="Q639" s="319"/>
      <c r="R639" s="319"/>
      <c r="S639" s="319"/>
    </row>
    <row r="640" spans="1:19" s="1" customFormat="1" ht="36" customHeight="1" x14ac:dyDescent="0.2">
      <c r="A640" s="178" t="s">
        <v>745</v>
      </c>
      <c r="B640" s="177" t="s">
        <v>463</v>
      </c>
      <c r="C640" s="225"/>
      <c r="D640" s="427">
        <f t="shared" si="176"/>
        <v>788</v>
      </c>
      <c r="E640" s="427">
        <f t="shared" si="178"/>
        <v>50.5</v>
      </c>
      <c r="F640" s="427">
        <f t="shared" si="178"/>
        <v>30.2</v>
      </c>
      <c r="G640" s="427">
        <f t="shared" si="178"/>
        <v>737.5</v>
      </c>
      <c r="H640" s="292"/>
      <c r="I640" s="293"/>
      <c r="J640" s="319"/>
      <c r="K640" s="319"/>
      <c r="L640" s="319"/>
      <c r="M640" s="319"/>
      <c r="N640" s="319"/>
      <c r="O640" s="319"/>
      <c r="P640" s="319"/>
      <c r="Q640" s="319"/>
      <c r="R640" s="319"/>
      <c r="S640" s="319"/>
    </row>
    <row r="641" spans="1:19" s="1" customFormat="1" ht="24" customHeight="1" x14ac:dyDescent="0.2">
      <c r="A641" s="178" t="s">
        <v>746</v>
      </c>
      <c r="B641" s="177" t="s">
        <v>568</v>
      </c>
      <c r="C641" s="225"/>
      <c r="D641" s="427">
        <f t="shared" si="176"/>
        <v>1700</v>
      </c>
      <c r="E641" s="427">
        <f>SUM(E430)</f>
        <v>1700</v>
      </c>
      <c r="F641" s="427"/>
      <c r="G641" s="427"/>
      <c r="H641" s="292"/>
      <c r="I641" s="293"/>
      <c r="J641" s="319"/>
      <c r="K641" s="319"/>
      <c r="L641" s="319"/>
      <c r="M641" s="319"/>
      <c r="N641" s="319"/>
      <c r="O641" s="319"/>
      <c r="P641" s="319"/>
      <c r="Q641" s="319"/>
      <c r="R641" s="319"/>
      <c r="S641" s="319"/>
    </row>
    <row r="642" spans="1:19" s="1" customFormat="1" ht="23.25" customHeight="1" x14ac:dyDescent="0.2">
      <c r="A642" s="178" t="s">
        <v>747</v>
      </c>
      <c r="B642" s="177" t="s">
        <v>570</v>
      </c>
      <c r="C642" s="225"/>
      <c r="D642" s="427">
        <f t="shared" si="176"/>
        <v>4</v>
      </c>
      <c r="E642" s="427">
        <f>SUM(E431)</f>
        <v>0</v>
      </c>
      <c r="F642" s="427"/>
      <c r="G642" s="427">
        <f>SUM(G431)</f>
        <v>4</v>
      </c>
      <c r="H642" s="292"/>
      <c r="I642" s="293"/>
      <c r="J642" s="319"/>
      <c r="K642" s="319"/>
      <c r="L642" s="319"/>
      <c r="M642" s="319"/>
      <c r="N642" s="319"/>
      <c r="O642" s="319"/>
      <c r="P642" s="319"/>
      <c r="Q642" s="319"/>
      <c r="R642" s="319"/>
      <c r="S642" s="319"/>
    </row>
    <row r="643" spans="1:19" s="1" customFormat="1" x14ac:dyDescent="0.2">
      <c r="A643" s="195" t="s">
        <v>748</v>
      </c>
      <c r="B643" s="205" t="s">
        <v>440</v>
      </c>
      <c r="C643" s="274" t="s">
        <v>457</v>
      </c>
      <c r="D643" s="382">
        <f>E643+G643</f>
        <v>1303.7049999999999</v>
      </c>
      <c r="E643" s="378">
        <f>E269+E289+E432</f>
        <v>890.60500000000002</v>
      </c>
      <c r="F643" s="378">
        <f>F269+F289+F432</f>
        <v>616.35599999999999</v>
      </c>
      <c r="G643" s="383">
        <f>G269+G289+G432</f>
        <v>413.1</v>
      </c>
      <c r="H643" s="252"/>
      <c r="I643" s="304"/>
      <c r="J643" s="304"/>
      <c r="K643" s="304"/>
      <c r="L643" s="304"/>
      <c r="M643" s="339"/>
      <c r="N643" s="336"/>
      <c r="O643" s="319"/>
      <c r="P643" s="319"/>
      <c r="Q643" s="319"/>
      <c r="R643" s="319"/>
      <c r="S643" s="319"/>
    </row>
    <row r="644" spans="1:19" s="1" customFormat="1" ht="12.75" customHeight="1" x14ac:dyDescent="0.2">
      <c r="A644" s="195"/>
      <c r="B644" s="170" t="s">
        <v>228</v>
      </c>
      <c r="C644" s="274"/>
      <c r="D644" s="426"/>
      <c r="E644" s="427"/>
      <c r="F644" s="426"/>
      <c r="G644" s="427"/>
      <c r="H644" s="270"/>
      <c r="I644" s="271"/>
      <c r="J644" s="319"/>
      <c r="K644" s="337"/>
      <c r="L644" s="319"/>
      <c r="M644" s="319"/>
      <c r="N644" s="319"/>
      <c r="O644" s="319"/>
      <c r="P644" s="319"/>
      <c r="Q644" s="319"/>
      <c r="R644" s="319"/>
      <c r="S644" s="319"/>
    </row>
    <row r="645" spans="1:19" s="1" customFormat="1" ht="12.75" customHeight="1" x14ac:dyDescent="0.2">
      <c r="A645" s="195" t="s">
        <v>749</v>
      </c>
      <c r="B645" s="175" t="s">
        <v>487</v>
      </c>
      <c r="C645" s="274"/>
      <c r="D645" s="426">
        <f t="shared" ref="D645:D652" si="179">E645+G645</f>
        <v>442</v>
      </c>
      <c r="E645" s="427">
        <f>E290+E433</f>
        <v>245.7</v>
      </c>
      <c r="F645" s="427">
        <f>F290+F433</f>
        <v>200</v>
      </c>
      <c r="G645" s="427">
        <f>G290+G433</f>
        <v>196.3</v>
      </c>
      <c r="H645" s="172"/>
      <c r="I645" s="210"/>
      <c r="J645" s="336"/>
      <c r="K645" s="336"/>
      <c r="L645" s="319"/>
      <c r="M645" s="319"/>
      <c r="N645" s="319"/>
      <c r="O645" s="319"/>
      <c r="P645" s="319"/>
      <c r="Q645" s="319"/>
      <c r="R645" s="319"/>
      <c r="S645" s="319"/>
    </row>
    <row r="646" spans="1:19" s="1" customFormat="1" x14ac:dyDescent="0.2">
      <c r="A646" s="169" t="s">
        <v>750</v>
      </c>
      <c r="B646" s="234" t="s">
        <v>460</v>
      </c>
      <c r="C646" s="274"/>
      <c r="D646" s="426">
        <f t="shared" si="179"/>
        <v>503.1</v>
      </c>
      <c r="E646" s="427">
        <f>E291</f>
        <v>503.1</v>
      </c>
      <c r="F646" s="427">
        <f>F291</f>
        <v>390</v>
      </c>
      <c r="G646" s="427"/>
      <c r="H646" s="223"/>
      <c r="I646" s="224"/>
      <c r="J646" s="319"/>
      <c r="K646" s="319"/>
      <c r="L646" s="319"/>
      <c r="M646" s="319"/>
      <c r="N646" s="319"/>
      <c r="O646" s="319"/>
      <c r="P646" s="319"/>
      <c r="Q646" s="319"/>
      <c r="R646" s="319"/>
      <c r="S646" s="319"/>
    </row>
    <row r="647" spans="1:19" s="1" customFormat="1" x14ac:dyDescent="0.2">
      <c r="A647" s="169" t="s">
        <v>751</v>
      </c>
      <c r="B647" s="175" t="s">
        <v>300</v>
      </c>
      <c r="C647" s="274"/>
      <c r="D647" s="426">
        <f t="shared" si="179"/>
        <v>8</v>
      </c>
      <c r="E647" s="427">
        <f>E292</f>
        <v>3</v>
      </c>
      <c r="F647" s="427">
        <f>F292</f>
        <v>2</v>
      </c>
      <c r="G647" s="427">
        <f>G292</f>
        <v>5</v>
      </c>
      <c r="H647" s="223"/>
      <c r="I647" s="224"/>
      <c r="J647" s="337"/>
      <c r="K647" s="337"/>
      <c r="L647" s="319"/>
      <c r="M647" s="319"/>
      <c r="N647" s="319"/>
      <c r="O647" s="319"/>
      <c r="P647" s="319"/>
      <c r="Q647" s="319"/>
      <c r="R647" s="319"/>
      <c r="S647" s="319"/>
    </row>
    <row r="648" spans="1:19" s="1" customFormat="1" ht="24" x14ac:dyDescent="0.2">
      <c r="A648" s="176" t="s">
        <v>752</v>
      </c>
      <c r="B648" s="232" t="s">
        <v>465</v>
      </c>
      <c r="C648" s="274"/>
      <c r="D648" s="426">
        <f t="shared" si="179"/>
        <v>58</v>
      </c>
      <c r="E648" s="427">
        <f>E270+E294+E434</f>
        <v>58</v>
      </c>
      <c r="F648" s="427"/>
      <c r="G648" s="427"/>
      <c r="H648" s="223"/>
      <c r="I648" s="224"/>
      <c r="J648" s="337"/>
      <c r="K648" s="337"/>
      <c r="L648" s="319"/>
      <c r="M648" s="319"/>
      <c r="N648" s="319"/>
      <c r="O648" s="319"/>
      <c r="P648" s="319"/>
      <c r="Q648" s="319"/>
      <c r="R648" s="319"/>
      <c r="S648" s="319"/>
    </row>
    <row r="649" spans="1:19" s="1" customFormat="1" ht="36" customHeight="1" x14ac:dyDescent="0.2">
      <c r="A649" s="340" t="s">
        <v>753</v>
      </c>
      <c r="B649" s="230" t="s">
        <v>463</v>
      </c>
      <c r="C649" s="274"/>
      <c r="D649" s="426">
        <f t="shared" si="179"/>
        <v>67.7</v>
      </c>
      <c r="E649" s="427">
        <f>E293</f>
        <v>55.9</v>
      </c>
      <c r="F649" s="427">
        <f>F293</f>
        <v>24</v>
      </c>
      <c r="G649" s="427">
        <f>G293</f>
        <v>11.8</v>
      </c>
      <c r="H649" s="172"/>
      <c r="I649" s="210"/>
      <c r="J649" s="319"/>
      <c r="K649" s="319"/>
      <c r="L649" s="319"/>
      <c r="M649" s="319"/>
      <c r="N649" s="319"/>
      <c r="O649" s="319"/>
      <c r="P649" s="319"/>
      <c r="Q649" s="319"/>
      <c r="R649" s="319"/>
      <c r="S649" s="319"/>
    </row>
    <row r="650" spans="1:19" s="1" customFormat="1" ht="23.25" customHeight="1" x14ac:dyDescent="0.2">
      <c r="A650" s="341" t="s">
        <v>754</v>
      </c>
      <c r="B650" s="342" t="s">
        <v>851</v>
      </c>
      <c r="C650" s="274"/>
      <c r="D650" s="426">
        <f t="shared" si="179"/>
        <v>200</v>
      </c>
      <c r="E650" s="427">
        <f>E435</f>
        <v>0</v>
      </c>
      <c r="F650" s="427"/>
      <c r="G650" s="427">
        <f>G435</f>
        <v>200</v>
      </c>
      <c r="H650" s="172"/>
      <c r="I650" s="210"/>
      <c r="J650" s="319"/>
      <c r="K650" s="319"/>
      <c r="L650" s="319"/>
      <c r="M650" s="319"/>
      <c r="N650" s="319"/>
      <c r="O650" s="319"/>
      <c r="P650" s="319"/>
      <c r="Q650" s="319"/>
      <c r="R650" s="319"/>
      <c r="S650" s="319"/>
    </row>
    <row r="651" spans="1:19" s="1" customFormat="1" ht="65.25" customHeight="1" x14ac:dyDescent="0.2">
      <c r="A651" s="341" t="s">
        <v>841</v>
      </c>
      <c r="B651" s="333" t="s">
        <v>816</v>
      </c>
      <c r="C651" s="274"/>
      <c r="D651" s="465">
        <f t="shared" si="179"/>
        <v>24.544</v>
      </c>
      <c r="E651" s="377">
        <f>SUM(E295)</f>
        <v>24.544</v>
      </c>
      <c r="F651" s="427"/>
      <c r="G651" s="427"/>
      <c r="H651" s="172"/>
      <c r="I651" s="210"/>
      <c r="J651" s="319"/>
      <c r="K651" s="319"/>
      <c r="L651" s="319"/>
      <c r="M651" s="319"/>
      <c r="N651" s="319"/>
      <c r="O651" s="319"/>
      <c r="P651" s="319"/>
      <c r="Q651" s="319"/>
      <c r="R651" s="319"/>
      <c r="S651" s="319"/>
    </row>
    <row r="652" spans="1:19" s="1" customFormat="1" ht="43.5" customHeight="1" x14ac:dyDescent="0.2">
      <c r="A652" s="341" t="s">
        <v>952</v>
      </c>
      <c r="B652" s="177" t="s">
        <v>944</v>
      </c>
      <c r="C652" s="569"/>
      <c r="D652" s="465">
        <f t="shared" si="179"/>
        <v>0.36099999999999999</v>
      </c>
      <c r="E652" s="377">
        <f>SUM(E296)</f>
        <v>0.36099999999999999</v>
      </c>
      <c r="F652" s="377">
        <f>SUM(F296)</f>
        <v>0.35599999999999998</v>
      </c>
      <c r="G652" s="427"/>
      <c r="H652" s="172"/>
      <c r="I652" s="210"/>
      <c r="J652" s="319"/>
      <c r="K652" s="319"/>
      <c r="L652" s="319"/>
      <c r="M652" s="319"/>
      <c r="N652" s="319"/>
      <c r="O652" s="319"/>
      <c r="P652" s="319"/>
      <c r="Q652" s="319"/>
      <c r="R652" s="319"/>
      <c r="S652" s="319"/>
    </row>
    <row r="653" spans="1:19" s="1" customFormat="1" x14ac:dyDescent="0.2">
      <c r="A653" s="195" t="s">
        <v>755</v>
      </c>
      <c r="B653" s="173" t="s">
        <v>244</v>
      </c>
      <c r="C653" s="276"/>
      <c r="D653" s="379">
        <f>SUM(E653+G653)</f>
        <v>7787.93</v>
      </c>
      <c r="E653" s="379">
        <f t="shared" ref="E653:G653" si="180">E655</f>
        <v>7557.27</v>
      </c>
      <c r="F653" s="378">
        <f t="shared" si="180"/>
        <v>3549.9210000000003</v>
      </c>
      <c r="G653" s="379">
        <f t="shared" si="180"/>
        <v>230.66</v>
      </c>
      <c r="H653" s="285"/>
      <c r="I653" s="343"/>
      <c r="J653" s="343"/>
      <c r="K653" s="343"/>
      <c r="L653" s="343"/>
      <c r="M653" s="339"/>
      <c r="N653" s="336"/>
      <c r="O653" s="319"/>
      <c r="P653" s="319"/>
      <c r="Q653" s="319"/>
      <c r="R653" s="319"/>
      <c r="S653" s="319"/>
    </row>
    <row r="654" spans="1:19" s="1" customFormat="1" x14ac:dyDescent="0.2">
      <c r="A654" s="195"/>
      <c r="B654" s="170" t="s">
        <v>280</v>
      </c>
      <c r="C654" s="276"/>
      <c r="D654" s="383"/>
      <c r="E654" s="427"/>
      <c r="F654" s="465"/>
      <c r="G654" s="427"/>
      <c r="H654" s="172"/>
      <c r="I654" s="210"/>
      <c r="J654" s="319"/>
      <c r="K654" s="319"/>
      <c r="L654" s="319"/>
      <c r="M654" s="319"/>
      <c r="N654" s="319"/>
      <c r="O654" s="319"/>
      <c r="P654" s="319"/>
      <c r="Q654" s="319"/>
      <c r="R654" s="319"/>
      <c r="S654" s="319"/>
    </row>
    <row r="655" spans="1:19" s="1" customFormat="1" x14ac:dyDescent="0.2">
      <c r="A655" s="195" t="s">
        <v>756</v>
      </c>
      <c r="B655" s="173"/>
      <c r="C655" s="279" t="s">
        <v>16</v>
      </c>
      <c r="D655" s="437">
        <f t="shared" ref="D655:D665" si="181">SUM(E655+G655)</f>
        <v>7787.93</v>
      </c>
      <c r="E655" s="437">
        <f>E657+E658+E659+E660+E661+E662+E663+E664+E665</f>
        <v>7557.27</v>
      </c>
      <c r="F655" s="377">
        <f t="shared" ref="F655:G655" si="182">F657+F658+F659+F660+F661+F662+F663+F664+F665</f>
        <v>3549.9210000000003</v>
      </c>
      <c r="G655" s="437">
        <f t="shared" si="182"/>
        <v>230.66</v>
      </c>
      <c r="H655" s="292"/>
      <c r="I655" s="344"/>
      <c r="J655" s="344"/>
      <c r="K655" s="344"/>
      <c r="L655" s="344"/>
      <c r="M655" s="336"/>
      <c r="N655" s="319"/>
      <c r="O655" s="319"/>
      <c r="P655" s="319"/>
      <c r="Q655" s="319"/>
      <c r="R655" s="319"/>
      <c r="S655" s="319"/>
    </row>
    <row r="656" spans="1:19" s="1" customFormat="1" x14ac:dyDescent="0.2">
      <c r="A656" s="195"/>
      <c r="B656" s="170" t="s">
        <v>228</v>
      </c>
      <c r="C656" s="279"/>
      <c r="D656" s="427"/>
      <c r="E656" s="427"/>
      <c r="F656" s="426"/>
      <c r="G656" s="427"/>
      <c r="H656" s="252"/>
      <c r="I656" s="233"/>
      <c r="J656" s="336"/>
      <c r="K656" s="336"/>
      <c r="L656" s="319"/>
      <c r="M656" s="319"/>
      <c r="N656" s="319"/>
      <c r="O656" s="319"/>
      <c r="P656" s="319"/>
      <c r="Q656" s="319"/>
      <c r="R656" s="319"/>
      <c r="S656" s="319"/>
    </row>
    <row r="657" spans="1:19" s="1" customFormat="1" x14ac:dyDescent="0.2">
      <c r="A657" s="195" t="s">
        <v>757</v>
      </c>
      <c r="B657" s="175" t="s">
        <v>487</v>
      </c>
      <c r="C657" s="279"/>
      <c r="D657" s="427">
        <f t="shared" si="181"/>
        <v>4329.3</v>
      </c>
      <c r="E657" s="427">
        <f>E127+E280+E300+E306+E314+E322+E440</f>
        <v>4109.1000000000004</v>
      </c>
      <c r="F657" s="427">
        <f>F127+F280+F300+F306+F314+F322+F440</f>
        <v>1971.9</v>
      </c>
      <c r="G657" s="427">
        <f>G127+G280+G300+G306+G314+G322+G440</f>
        <v>220.2</v>
      </c>
      <c r="H657" s="292"/>
      <c r="I657" s="293"/>
      <c r="J657" s="319"/>
      <c r="K657" s="319"/>
      <c r="L657" s="319"/>
      <c r="M657" s="319"/>
      <c r="N657" s="319"/>
      <c r="O657" s="319"/>
      <c r="P657" s="319"/>
      <c r="Q657" s="319"/>
      <c r="R657" s="319"/>
      <c r="S657" s="319"/>
    </row>
    <row r="658" spans="1:19" s="1" customFormat="1" ht="24" x14ac:dyDescent="0.2">
      <c r="A658" s="178" t="s">
        <v>758</v>
      </c>
      <c r="B658" s="177" t="s">
        <v>701</v>
      </c>
      <c r="C658" s="279"/>
      <c r="D658" s="427">
        <f t="shared" si="181"/>
        <v>292</v>
      </c>
      <c r="E658" s="400">
        <f>E320</f>
        <v>292</v>
      </c>
      <c r="F658" s="400">
        <f>F320</f>
        <v>287.8</v>
      </c>
      <c r="G658" s="427"/>
      <c r="H658" s="292"/>
      <c r="I658" s="293"/>
      <c r="J658" s="319"/>
      <c r="K658" s="319"/>
      <c r="L658" s="319"/>
      <c r="M658" s="319"/>
      <c r="N658" s="319"/>
      <c r="O658" s="319"/>
      <c r="P658" s="319"/>
      <c r="Q658" s="319"/>
      <c r="R658" s="319"/>
      <c r="S658" s="319"/>
    </row>
    <row r="659" spans="1:19" s="1" customFormat="1" x14ac:dyDescent="0.2">
      <c r="A659" s="195" t="s">
        <v>759</v>
      </c>
      <c r="B659" s="175" t="s">
        <v>460</v>
      </c>
      <c r="C659" s="276"/>
      <c r="D659" s="427">
        <f t="shared" si="181"/>
        <v>1478.6</v>
      </c>
      <c r="E659" s="427">
        <f>E441+E307</f>
        <v>1478.6</v>
      </c>
      <c r="F659" s="377">
        <f>F441+F307</f>
        <v>343.221</v>
      </c>
      <c r="G659" s="427"/>
      <c r="H659" s="292"/>
      <c r="I659" s="293"/>
      <c r="J659" s="319"/>
      <c r="K659" s="319"/>
      <c r="L659" s="319"/>
      <c r="M659" s="319"/>
      <c r="N659" s="319"/>
      <c r="O659" s="319"/>
      <c r="P659" s="319"/>
      <c r="Q659" s="319"/>
      <c r="R659" s="319"/>
      <c r="S659" s="319"/>
    </row>
    <row r="660" spans="1:19" s="1" customFormat="1" x14ac:dyDescent="0.2">
      <c r="A660" s="195" t="s">
        <v>760</v>
      </c>
      <c r="B660" s="175" t="s">
        <v>300</v>
      </c>
      <c r="C660" s="195"/>
      <c r="D660" s="427">
        <f t="shared" si="181"/>
        <v>1158.5</v>
      </c>
      <c r="E660" s="427">
        <f>E281+E301+E308+E315+E321+E442</f>
        <v>1153.7</v>
      </c>
      <c r="F660" s="427">
        <f>F281+F301+F308+F315+F321+F442</f>
        <v>875.4</v>
      </c>
      <c r="G660" s="427">
        <f>G281+G301+G308+G315+G321+G442</f>
        <v>4.8</v>
      </c>
      <c r="H660" s="292"/>
      <c r="I660" s="293"/>
      <c r="J660" s="319"/>
      <c r="K660" s="319"/>
      <c r="L660" s="319"/>
      <c r="M660" s="319"/>
      <c r="N660" s="319"/>
      <c r="O660" s="319"/>
      <c r="P660" s="319"/>
      <c r="Q660" s="319"/>
      <c r="R660" s="319"/>
      <c r="S660" s="319"/>
    </row>
    <row r="661" spans="1:19" s="1" customFormat="1" ht="48.75" customHeight="1" x14ac:dyDescent="0.2">
      <c r="A661" s="178" t="s">
        <v>761</v>
      </c>
      <c r="B661" s="177" t="s">
        <v>531</v>
      </c>
      <c r="C661" s="225"/>
      <c r="D661" s="427">
        <f t="shared" si="181"/>
        <v>0</v>
      </c>
      <c r="E661" s="427">
        <f>SUM(E443)</f>
        <v>0</v>
      </c>
      <c r="F661" s="427"/>
      <c r="G661" s="427">
        <f>SUM(G443)</f>
        <v>0</v>
      </c>
      <c r="H661" s="292"/>
      <c r="I661" s="293"/>
      <c r="J661" s="337"/>
      <c r="K661" s="337"/>
      <c r="L661" s="319"/>
      <c r="M661" s="319"/>
      <c r="N661" s="319"/>
      <c r="O661" s="319"/>
      <c r="P661" s="319"/>
      <c r="Q661" s="319"/>
      <c r="R661" s="319"/>
      <c r="S661" s="319"/>
    </row>
    <row r="662" spans="1:19" s="1" customFormat="1" ht="34.5" customHeight="1" x14ac:dyDescent="0.2">
      <c r="A662" s="178" t="s">
        <v>762</v>
      </c>
      <c r="B662" s="177" t="s">
        <v>463</v>
      </c>
      <c r="C662" s="225"/>
      <c r="D662" s="427">
        <f t="shared" si="181"/>
        <v>158.79999999999998</v>
      </c>
      <c r="E662" s="427">
        <f>SUM(E444)</f>
        <v>157.1</v>
      </c>
      <c r="F662" s="427">
        <f>SUM(F444)</f>
        <v>1.5</v>
      </c>
      <c r="G662" s="427">
        <f>SUM(G444)</f>
        <v>1.7</v>
      </c>
      <c r="H662" s="292"/>
      <c r="I662" s="293"/>
      <c r="J662" s="337"/>
      <c r="K662" s="337"/>
      <c r="L662" s="319"/>
      <c r="M662" s="319"/>
      <c r="N662" s="319"/>
      <c r="O662" s="319"/>
      <c r="P662" s="319"/>
      <c r="Q662" s="319"/>
      <c r="R662" s="319"/>
      <c r="S662" s="319"/>
    </row>
    <row r="663" spans="1:19" s="1" customFormat="1" ht="56.25" customHeight="1" x14ac:dyDescent="0.2">
      <c r="A663" s="178" t="s">
        <v>763</v>
      </c>
      <c r="B663" s="333" t="s">
        <v>848</v>
      </c>
      <c r="C663" s="225"/>
      <c r="D663" s="437">
        <f t="shared" si="181"/>
        <v>71.12</v>
      </c>
      <c r="E663" s="437">
        <f>E128+E302+E309+E316+E323</f>
        <v>71.12</v>
      </c>
      <c r="F663" s="427">
        <f>F128+F302+F309+F316+F323</f>
        <v>70.099999999999994</v>
      </c>
      <c r="G663" s="427"/>
      <c r="H663" s="292"/>
      <c r="I663" s="293"/>
      <c r="J663" s="337"/>
      <c r="K663" s="337"/>
      <c r="L663" s="319"/>
      <c r="M663" s="319"/>
      <c r="N663" s="319"/>
      <c r="O663" s="319"/>
      <c r="P663" s="319"/>
      <c r="Q663" s="319"/>
      <c r="R663" s="319"/>
      <c r="S663" s="319"/>
    </row>
    <row r="664" spans="1:19" s="1" customFormat="1" ht="66.75" customHeight="1" x14ac:dyDescent="0.2">
      <c r="A664" s="178" t="s">
        <v>842</v>
      </c>
      <c r="B664" s="366" t="s">
        <v>824</v>
      </c>
      <c r="C664" s="225"/>
      <c r="D664" s="427">
        <f t="shared" si="181"/>
        <v>285</v>
      </c>
      <c r="E664" s="427">
        <f>SUM(E445)</f>
        <v>285</v>
      </c>
      <c r="F664" s="427"/>
      <c r="G664" s="427"/>
      <c r="H664" s="292"/>
      <c r="I664" s="293"/>
      <c r="J664" s="337"/>
      <c r="K664" s="337"/>
      <c r="L664" s="319"/>
      <c r="M664" s="319"/>
      <c r="N664" s="319"/>
      <c r="O664" s="319"/>
      <c r="P664" s="319"/>
      <c r="Q664" s="319"/>
      <c r="R664" s="319"/>
      <c r="S664" s="319"/>
    </row>
    <row r="665" spans="1:19" s="1" customFormat="1" ht="56.25" customHeight="1" x14ac:dyDescent="0.2">
      <c r="A665" s="178" t="s">
        <v>918</v>
      </c>
      <c r="B665" s="545" t="s">
        <v>922</v>
      </c>
      <c r="C665" s="195"/>
      <c r="D665" s="437">
        <f t="shared" si="181"/>
        <v>14.61</v>
      </c>
      <c r="E665" s="437">
        <f>SUM(E310+E324)</f>
        <v>10.65</v>
      </c>
      <c r="F665" s="437"/>
      <c r="G665" s="437">
        <f t="shared" ref="G665" si="183">SUM(G310+G324)</f>
        <v>3.96</v>
      </c>
      <c r="H665" s="292"/>
      <c r="I665" s="293"/>
      <c r="J665" s="337"/>
      <c r="K665" s="337"/>
      <c r="L665" s="319"/>
      <c r="M665" s="319"/>
      <c r="N665" s="319"/>
      <c r="O665" s="319"/>
      <c r="P665" s="319"/>
      <c r="Q665" s="319"/>
      <c r="R665" s="319"/>
      <c r="S665" s="319"/>
    </row>
    <row r="666" spans="1:19" s="1" customFormat="1" ht="22.5" customHeight="1" x14ac:dyDescent="0.2">
      <c r="A666" s="178" t="s">
        <v>764</v>
      </c>
      <c r="B666" s="345" t="s">
        <v>249</v>
      </c>
      <c r="C666" s="276"/>
      <c r="D666" s="383">
        <f>SUM(E666+G666)</f>
        <v>9995.6</v>
      </c>
      <c r="E666" s="383">
        <f>E668+E669+E670+E671+E672</f>
        <v>1257.5899999999999</v>
      </c>
      <c r="F666" s="383">
        <f t="shared" ref="F666" si="184">F668+F669+F670+F671+F672</f>
        <v>17.600000000000001</v>
      </c>
      <c r="G666" s="383">
        <f>G668+G669+G670+G671+G672+G673+G674</f>
        <v>8738.01</v>
      </c>
      <c r="H666" s="277"/>
      <c r="I666" s="346"/>
      <c r="J666" s="346"/>
      <c r="K666" s="346"/>
      <c r="L666" s="346"/>
      <c r="M666" s="339"/>
      <c r="N666" s="336"/>
      <c r="O666" s="319"/>
      <c r="P666" s="319"/>
      <c r="Q666" s="319"/>
      <c r="R666" s="319"/>
      <c r="S666" s="319"/>
    </row>
    <row r="667" spans="1:19" s="1" customFormat="1" x14ac:dyDescent="0.2">
      <c r="A667" s="195"/>
      <c r="B667" s="170" t="s">
        <v>280</v>
      </c>
      <c r="C667" s="276"/>
      <c r="D667" s="383"/>
      <c r="E667" s="427"/>
      <c r="F667" s="426"/>
      <c r="G667" s="427"/>
      <c r="H667" s="252"/>
      <c r="I667" s="233"/>
      <c r="J667" s="336"/>
      <c r="K667" s="336"/>
      <c r="L667" s="319"/>
      <c r="M667" s="319"/>
      <c r="N667" s="319"/>
      <c r="O667" s="319"/>
      <c r="P667" s="319"/>
      <c r="Q667" s="319"/>
      <c r="R667" s="319"/>
      <c r="S667" s="319"/>
    </row>
    <row r="668" spans="1:19" s="1" customFormat="1" x14ac:dyDescent="0.2">
      <c r="A668" s="195" t="s">
        <v>765</v>
      </c>
      <c r="B668" s="175" t="s">
        <v>487</v>
      </c>
      <c r="C668" s="279" t="s">
        <v>251</v>
      </c>
      <c r="D668" s="427">
        <f t="shared" ref="D668:D674" si="185">SUM(E668+G668)</f>
        <v>4978.8</v>
      </c>
      <c r="E668" s="427">
        <f>E448</f>
        <v>355.1</v>
      </c>
      <c r="F668" s="427">
        <f>F448</f>
        <v>12</v>
      </c>
      <c r="G668" s="427">
        <f>G448</f>
        <v>4623.7</v>
      </c>
      <c r="H668" s="292"/>
      <c r="I668" s="293"/>
      <c r="J668" s="319"/>
      <c r="K668" s="319"/>
      <c r="L668" s="319"/>
      <c r="M668" s="319"/>
      <c r="N668" s="319"/>
      <c r="O668" s="319"/>
      <c r="P668" s="319"/>
      <c r="Q668" s="319"/>
      <c r="R668" s="319"/>
      <c r="S668" s="319"/>
    </row>
    <row r="669" spans="1:19" s="1" customFormat="1" x14ac:dyDescent="0.2">
      <c r="A669" s="195" t="s">
        <v>766</v>
      </c>
      <c r="B669" s="175" t="s">
        <v>487</v>
      </c>
      <c r="C669" s="279" t="s">
        <v>290</v>
      </c>
      <c r="D669" s="427">
        <f t="shared" si="185"/>
        <v>463.7</v>
      </c>
      <c r="E669" s="427">
        <f>E461</f>
        <v>285.7</v>
      </c>
      <c r="F669" s="427"/>
      <c r="G669" s="427">
        <f>G461</f>
        <v>178</v>
      </c>
      <c r="H669" s="292"/>
      <c r="I669" s="293"/>
      <c r="J669" s="337"/>
      <c r="K669" s="337"/>
      <c r="L669" s="319"/>
      <c r="M669" s="319"/>
      <c r="N669" s="319"/>
      <c r="O669" s="319"/>
      <c r="P669" s="319"/>
      <c r="Q669" s="319"/>
      <c r="R669" s="319"/>
      <c r="S669" s="319"/>
    </row>
    <row r="670" spans="1:19" s="1" customFormat="1" ht="34.5" customHeight="1" x14ac:dyDescent="0.2">
      <c r="A670" s="178" t="s">
        <v>767</v>
      </c>
      <c r="B670" s="230" t="s">
        <v>610</v>
      </c>
      <c r="C670" s="283" t="s">
        <v>251</v>
      </c>
      <c r="D670" s="427">
        <f t="shared" si="185"/>
        <v>3162</v>
      </c>
      <c r="E670" s="437">
        <f>E474</f>
        <v>610.49</v>
      </c>
      <c r="F670" s="427"/>
      <c r="G670" s="437">
        <f>G474</f>
        <v>2551.5100000000002</v>
      </c>
      <c r="H670" s="280"/>
      <c r="I670" s="281"/>
      <c r="J670" s="319"/>
      <c r="K670" s="319"/>
      <c r="L670" s="319"/>
      <c r="M670" s="319"/>
      <c r="N670" s="319"/>
      <c r="O670" s="319"/>
      <c r="P670" s="319"/>
      <c r="Q670" s="319"/>
      <c r="R670" s="319"/>
      <c r="S670" s="319"/>
    </row>
    <row r="671" spans="1:19" s="1" customFormat="1" ht="34.5" customHeight="1" x14ac:dyDescent="0.2">
      <c r="A671" s="178" t="s">
        <v>768</v>
      </c>
      <c r="B671" s="267" t="s">
        <v>463</v>
      </c>
      <c r="C671" s="283" t="s">
        <v>251</v>
      </c>
      <c r="D671" s="427">
        <f t="shared" si="185"/>
        <v>607.59999999999991</v>
      </c>
      <c r="E671" s="427">
        <f>SUM(E475)</f>
        <v>6.3</v>
      </c>
      <c r="F671" s="427">
        <f t="shared" ref="F671:G671" si="186">SUM(F475)</f>
        <v>5.6</v>
      </c>
      <c r="G671" s="427">
        <f t="shared" si="186"/>
        <v>601.29999999999995</v>
      </c>
      <c r="H671" s="292"/>
      <c r="I671" s="293"/>
      <c r="J671" s="319"/>
      <c r="K671" s="319"/>
      <c r="L671" s="319"/>
      <c r="M671" s="319"/>
      <c r="N671" s="319"/>
      <c r="O671" s="319"/>
      <c r="P671" s="319"/>
      <c r="Q671" s="319"/>
      <c r="R671" s="319"/>
      <c r="S671" s="319"/>
    </row>
    <row r="672" spans="1:19" s="1" customFormat="1" ht="34.5" customHeight="1" x14ac:dyDescent="0.2">
      <c r="A672" s="178" t="s">
        <v>769</v>
      </c>
      <c r="B672" s="267" t="s">
        <v>463</v>
      </c>
      <c r="C672" s="283" t="s">
        <v>290</v>
      </c>
      <c r="D672" s="427">
        <f t="shared" si="185"/>
        <v>0</v>
      </c>
      <c r="E672" s="427">
        <f>E478</f>
        <v>0</v>
      </c>
      <c r="F672" s="427"/>
      <c r="G672" s="427">
        <f t="shared" ref="G672" si="187">G478</f>
        <v>0</v>
      </c>
      <c r="H672" s="292"/>
      <c r="I672" s="293"/>
      <c r="J672" s="319"/>
      <c r="K672" s="319"/>
      <c r="L672" s="319"/>
      <c r="M672" s="319"/>
      <c r="N672" s="319"/>
      <c r="O672" s="319"/>
      <c r="P672" s="319"/>
      <c r="Q672" s="319"/>
      <c r="R672" s="319"/>
      <c r="S672" s="319"/>
    </row>
    <row r="673" spans="1:19" s="1" customFormat="1" ht="35.25" customHeight="1" x14ac:dyDescent="0.2">
      <c r="A673" s="178" t="s">
        <v>843</v>
      </c>
      <c r="B673" s="367" t="s">
        <v>826</v>
      </c>
      <c r="C673" s="283" t="s">
        <v>251</v>
      </c>
      <c r="D673" s="427">
        <f t="shared" si="185"/>
        <v>583.5</v>
      </c>
      <c r="E673" s="427">
        <f>SUM(E479)</f>
        <v>0</v>
      </c>
      <c r="F673" s="427"/>
      <c r="G673" s="427">
        <f>SUM(G479)</f>
        <v>583.5</v>
      </c>
      <c r="H673" s="292"/>
      <c r="I673" s="293"/>
      <c r="J673" s="319"/>
      <c r="K673" s="319"/>
      <c r="L673" s="319"/>
      <c r="M673" s="319"/>
      <c r="N673" s="319"/>
      <c r="O673" s="319"/>
      <c r="P673" s="319"/>
      <c r="Q673" s="319"/>
      <c r="R673" s="319"/>
      <c r="S673" s="319"/>
    </row>
    <row r="674" spans="1:19" s="1" customFormat="1" ht="35.25" customHeight="1" x14ac:dyDescent="0.2">
      <c r="A674" s="368" t="s">
        <v>844</v>
      </c>
      <c r="B674" s="365" t="s">
        <v>828</v>
      </c>
      <c r="C674" s="361" t="s">
        <v>251</v>
      </c>
      <c r="D674" s="427">
        <f t="shared" si="185"/>
        <v>200</v>
      </c>
      <c r="E674" s="427">
        <f>SUM(E480)</f>
        <v>0</v>
      </c>
      <c r="F674" s="427"/>
      <c r="G674" s="427">
        <f>SUM(G480)</f>
        <v>200</v>
      </c>
      <c r="H674" s="292"/>
      <c r="I674" s="293"/>
      <c r="J674" s="319"/>
      <c r="K674" s="319"/>
      <c r="L674" s="319"/>
      <c r="M674" s="319"/>
      <c r="N674" s="319"/>
      <c r="O674" s="319"/>
      <c r="P674" s="319"/>
      <c r="Q674" s="319"/>
      <c r="R674" s="319"/>
      <c r="S674" s="319"/>
    </row>
    <row r="675" spans="1:19" s="1" customFormat="1" ht="24" x14ac:dyDescent="0.2">
      <c r="A675" s="178" t="s">
        <v>770</v>
      </c>
      <c r="B675" s="243" t="s">
        <v>276</v>
      </c>
      <c r="C675" s="284" t="s">
        <v>234</v>
      </c>
      <c r="D675" s="379">
        <f>SUM(E675+G675)</f>
        <v>3957.68</v>
      </c>
      <c r="E675" s="379">
        <f>E677+E678+E679</f>
        <v>3507.85</v>
      </c>
      <c r="F675" s="383">
        <f t="shared" ref="F675:G675" si="188">F677+F678+F679</f>
        <v>2530.7999999999997</v>
      </c>
      <c r="G675" s="379">
        <f t="shared" si="188"/>
        <v>449.83000000000004</v>
      </c>
      <c r="H675" s="285"/>
      <c r="I675" s="343"/>
      <c r="J675" s="343"/>
      <c r="K675" s="343"/>
      <c r="L675" s="343"/>
      <c r="M675" s="339"/>
      <c r="N675" s="336"/>
      <c r="O675" s="319"/>
      <c r="P675" s="319"/>
      <c r="Q675" s="319"/>
      <c r="R675" s="319"/>
      <c r="S675" s="319"/>
    </row>
    <row r="676" spans="1:19" s="1" customFormat="1" x14ac:dyDescent="0.2">
      <c r="A676" s="195"/>
      <c r="B676" s="170" t="s">
        <v>280</v>
      </c>
      <c r="C676" s="347"/>
      <c r="D676" s="379"/>
      <c r="E676" s="427"/>
      <c r="F676" s="426"/>
      <c r="G676" s="437"/>
      <c r="H676" s="172"/>
      <c r="I676" s="210"/>
      <c r="J676" s="319"/>
      <c r="K676" s="319"/>
      <c r="L676" s="319"/>
      <c r="M676" s="319"/>
      <c r="N676" s="319"/>
      <c r="O676" s="319"/>
      <c r="P676" s="319"/>
      <c r="Q676" s="319"/>
      <c r="R676" s="319"/>
      <c r="S676" s="319"/>
    </row>
    <row r="677" spans="1:19" s="1" customFormat="1" x14ac:dyDescent="0.2">
      <c r="A677" s="195" t="s">
        <v>771</v>
      </c>
      <c r="B677" s="175" t="s">
        <v>487</v>
      </c>
      <c r="C677" s="203"/>
      <c r="D677" s="437">
        <f t="shared" ref="D677:D679" si="189">SUM(E677+G677)</f>
        <v>3484.58</v>
      </c>
      <c r="E677" s="427">
        <f>E328+E333+E339+E344+E349+E354+E359+E364+E483</f>
        <v>3172.1</v>
      </c>
      <c r="F677" s="427">
        <f>F328+F333+F339+F344+F349+F354+F359+F364+F483</f>
        <v>2444.3999999999996</v>
      </c>
      <c r="G677" s="437">
        <f>G328+G333+G339+G344+G349+G354+G359+G364+G483</f>
        <v>312.48</v>
      </c>
      <c r="H677" s="292"/>
      <c r="I677" s="293"/>
      <c r="J677" s="319"/>
      <c r="K677" s="319"/>
      <c r="L677" s="319"/>
      <c r="M677" s="319"/>
      <c r="N677" s="319"/>
      <c r="O677" s="319"/>
      <c r="P677" s="319"/>
      <c r="Q677" s="319"/>
      <c r="R677" s="319"/>
      <c r="S677" s="319"/>
    </row>
    <row r="678" spans="1:19" s="1" customFormat="1" x14ac:dyDescent="0.2">
      <c r="A678" s="195" t="s">
        <v>772</v>
      </c>
      <c r="B678" s="175" t="s">
        <v>300</v>
      </c>
      <c r="C678" s="195"/>
      <c r="D678" s="427">
        <f t="shared" si="189"/>
        <v>283</v>
      </c>
      <c r="E678" s="437">
        <f>E329+E334+E340+E345+E350+E355+E360+E365</f>
        <v>281.25</v>
      </c>
      <c r="F678" s="427">
        <f>F329+F334+F340+F345+F350+F355+F360+F365</f>
        <v>74.800000000000011</v>
      </c>
      <c r="G678" s="437">
        <f>G329+G334+G340+G345+G350+G355+G360+G365</f>
        <v>1.75</v>
      </c>
      <c r="H678" s="292"/>
      <c r="I678" s="293"/>
      <c r="J678" s="319"/>
      <c r="K678" s="319"/>
      <c r="L678" s="319"/>
      <c r="M678" s="319"/>
      <c r="N678" s="319"/>
      <c r="O678" s="319"/>
      <c r="P678" s="319"/>
      <c r="Q678" s="319"/>
      <c r="R678" s="319"/>
      <c r="S678" s="319"/>
    </row>
    <row r="679" spans="1:19" s="1" customFormat="1" ht="35.25" customHeight="1" x14ac:dyDescent="0.2">
      <c r="A679" s="178" t="s">
        <v>773</v>
      </c>
      <c r="B679" s="267" t="s">
        <v>463</v>
      </c>
      <c r="C679" s="195"/>
      <c r="D679" s="427">
        <f t="shared" si="189"/>
        <v>190.1</v>
      </c>
      <c r="E679" s="400">
        <f>SUM(E335+E487)</f>
        <v>54.5</v>
      </c>
      <c r="F679" s="400">
        <f>SUM(F335+F487)</f>
        <v>11.6</v>
      </c>
      <c r="G679" s="400">
        <f>SUM(G335+G487)</f>
        <v>135.6</v>
      </c>
      <c r="H679" s="292"/>
      <c r="I679" s="293"/>
      <c r="J679" s="319"/>
      <c r="K679" s="319"/>
      <c r="L679" s="319"/>
      <c r="M679" s="319"/>
      <c r="N679" s="319"/>
      <c r="O679" s="319"/>
      <c r="P679" s="319"/>
      <c r="Q679" s="319"/>
      <c r="R679" s="319"/>
      <c r="S679" s="319"/>
    </row>
    <row r="680" spans="1:19" s="1" customFormat="1" x14ac:dyDescent="0.2">
      <c r="A680" s="195" t="s">
        <v>774</v>
      </c>
      <c r="B680" s="173" t="s">
        <v>233</v>
      </c>
      <c r="C680" s="274" t="s">
        <v>234</v>
      </c>
      <c r="D680" s="468">
        <f>SUM(E680+G680)</f>
        <v>1401.6669999999999</v>
      </c>
      <c r="E680" s="468">
        <f>E682+E683+E684</f>
        <v>1187.4669999999999</v>
      </c>
      <c r="F680" s="440">
        <f t="shared" ref="F680:G680" si="190">F682+F683+F684</f>
        <v>573.24</v>
      </c>
      <c r="G680" s="435">
        <f t="shared" si="190"/>
        <v>214.2</v>
      </c>
      <c r="H680" s="285"/>
      <c r="I680" s="343"/>
      <c r="J680" s="343"/>
      <c r="K680" s="343"/>
      <c r="L680" s="343"/>
      <c r="M680" s="336"/>
      <c r="N680" s="336"/>
      <c r="O680" s="319"/>
      <c r="P680" s="319"/>
      <c r="Q680" s="319"/>
      <c r="R680" s="319"/>
      <c r="S680" s="319"/>
    </row>
    <row r="681" spans="1:19" s="1" customFormat="1" x14ac:dyDescent="0.2">
      <c r="A681" s="195"/>
      <c r="B681" s="170" t="s">
        <v>280</v>
      </c>
      <c r="C681" s="274"/>
      <c r="D681" s="435"/>
      <c r="E681" s="427"/>
      <c r="F681" s="426"/>
      <c r="G681" s="427"/>
      <c r="H681" s="172"/>
      <c r="I681" s="210"/>
      <c r="J681" s="319"/>
      <c r="K681" s="319"/>
      <c r="L681" s="319"/>
      <c r="M681" s="319"/>
      <c r="N681" s="319"/>
      <c r="O681" s="319"/>
      <c r="P681" s="319"/>
      <c r="Q681" s="319"/>
      <c r="R681" s="319"/>
      <c r="S681" s="319"/>
    </row>
    <row r="682" spans="1:19" s="1" customFormat="1" x14ac:dyDescent="0.2">
      <c r="A682" s="195" t="s">
        <v>775</v>
      </c>
      <c r="B682" s="175" t="s">
        <v>487</v>
      </c>
      <c r="C682" s="274"/>
      <c r="D682" s="452">
        <f t="shared" ref="D682:D724" si="191">SUM(E682+G682)</f>
        <v>1303.9669999999999</v>
      </c>
      <c r="E682" s="377">
        <f>E369+E490</f>
        <v>1139.867</v>
      </c>
      <c r="F682" s="437">
        <f>F369+F490</f>
        <v>551.54</v>
      </c>
      <c r="G682" s="427">
        <f>G369+G490</f>
        <v>164.1</v>
      </c>
      <c r="H682" s="292"/>
      <c r="I682" s="293"/>
      <c r="J682" s="319"/>
      <c r="K682" s="319"/>
      <c r="L682" s="319"/>
      <c r="M682" s="319"/>
      <c r="N682" s="319"/>
      <c r="O682" s="319"/>
      <c r="P682" s="319"/>
      <c r="Q682" s="319"/>
      <c r="R682" s="319"/>
      <c r="S682" s="319"/>
    </row>
    <row r="683" spans="1:19" s="1" customFormat="1" ht="13.5" customHeight="1" x14ac:dyDescent="0.2">
      <c r="A683" s="195" t="s">
        <v>776</v>
      </c>
      <c r="B683" s="175" t="s">
        <v>300</v>
      </c>
      <c r="C683" s="274"/>
      <c r="D683" s="400">
        <f t="shared" si="191"/>
        <v>47.6</v>
      </c>
      <c r="E683" s="427">
        <f>E370</f>
        <v>47.6</v>
      </c>
      <c r="F683" s="427">
        <f>F370</f>
        <v>21.7</v>
      </c>
      <c r="G683" s="427"/>
      <c r="H683" s="292"/>
      <c r="I683" s="293"/>
      <c r="J683" s="319"/>
      <c r="K683" s="319"/>
      <c r="L683" s="319"/>
      <c r="M683" s="319"/>
      <c r="N683" s="319"/>
      <c r="O683" s="319"/>
      <c r="P683" s="319"/>
      <c r="Q683" s="319"/>
      <c r="R683" s="319"/>
      <c r="S683" s="319"/>
    </row>
    <row r="684" spans="1:19" s="1" customFormat="1" ht="33" customHeight="1" x14ac:dyDescent="0.2">
      <c r="A684" s="178" t="s">
        <v>777</v>
      </c>
      <c r="B684" s="177" t="s">
        <v>463</v>
      </c>
      <c r="C684" s="274"/>
      <c r="D684" s="400">
        <f t="shared" si="191"/>
        <v>50.1</v>
      </c>
      <c r="E684" s="427">
        <f>E491</f>
        <v>0</v>
      </c>
      <c r="F684" s="427"/>
      <c r="G684" s="427">
        <f t="shared" ref="G684" si="192">G491</f>
        <v>50.1</v>
      </c>
      <c r="H684" s="292"/>
      <c r="I684" s="293"/>
      <c r="J684" s="319"/>
      <c r="K684" s="319"/>
      <c r="L684" s="319"/>
      <c r="M684" s="319"/>
      <c r="N684" s="319"/>
      <c r="O684" s="319"/>
      <c r="P684" s="319"/>
      <c r="Q684" s="319"/>
      <c r="R684" s="319"/>
      <c r="S684" s="319"/>
    </row>
    <row r="685" spans="1:19" s="1" customFormat="1" ht="24" customHeight="1" x14ac:dyDescent="0.2">
      <c r="A685" s="266" t="s">
        <v>778</v>
      </c>
      <c r="B685" s="243" t="s">
        <v>279</v>
      </c>
      <c r="C685" s="203"/>
      <c r="D685" s="468">
        <f t="shared" si="191"/>
        <v>8898.473</v>
      </c>
      <c r="E685" s="378">
        <f>E687+E699+E702+E707+E712+E713+E714+E715+E716+E719+E723+E724</f>
        <v>7358.3730000000005</v>
      </c>
      <c r="F685" s="379">
        <f t="shared" ref="F685:G685" si="193">F687+F699+F702+F707+F712+F713+F714+F715+F716+F719+F723+F724</f>
        <v>5331.27</v>
      </c>
      <c r="G685" s="383">
        <f t="shared" si="193"/>
        <v>1540.1</v>
      </c>
      <c r="H685" s="277"/>
      <c r="I685" s="335"/>
      <c r="J685" s="335"/>
      <c r="K685" s="335"/>
      <c r="L685" s="335"/>
      <c r="M685" s="339"/>
      <c r="N685" s="336"/>
      <c r="O685" s="319"/>
      <c r="P685" s="319"/>
      <c r="Q685" s="319"/>
      <c r="R685" s="319"/>
      <c r="S685" s="319"/>
    </row>
    <row r="686" spans="1:19" s="1" customFormat="1" ht="12.75" customHeight="1" x14ac:dyDescent="0.2">
      <c r="A686" s="195"/>
      <c r="B686" s="170" t="s">
        <v>280</v>
      </c>
      <c r="C686" s="203"/>
      <c r="D686" s="468"/>
      <c r="E686" s="377"/>
      <c r="F686" s="543"/>
      <c r="G686" s="427"/>
      <c r="H686" s="172"/>
      <c r="I686" s="210"/>
      <c r="J686" s="319"/>
      <c r="K686" s="319"/>
      <c r="L686" s="319"/>
      <c r="M686" s="319"/>
      <c r="N686" s="319"/>
      <c r="O686" s="319"/>
      <c r="P686" s="319"/>
      <c r="Q686" s="319"/>
      <c r="R686" s="319"/>
      <c r="S686" s="319"/>
    </row>
    <row r="687" spans="1:19" s="1" customFormat="1" x14ac:dyDescent="0.2">
      <c r="A687" s="195" t="s">
        <v>779</v>
      </c>
      <c r="B687" s="195"/>
      <c r="C687" s="279" t="s">
        <v>283</v>
      </c>
      <c r="D687" s="452">
        <f t="shared" si="191"/>
        <v>5210.1730000000007</v>
      </c>
      <c r="E687" s="377">
        <f>E689+E690+E695</f>
        <v>4121.0730000000003</v>
      </c>
      <c r="F687" s="437">
        <f t="shared" ref="F687:G687" si="194">F689+F690+F695</f>
        <v>2839.57</v>
      </c>
      <c r="G687" s="427">
        <f t="shared" si="194"/>
        <v>1089.0999999999999</v>
      </c>
      <c r="H687" s="280"/>
      <c r="I687" s="348"/>
      <c r="J687" s="348"/>
      <c r="K687" s="348"/>
      <c r="L687" s="348"/>
      <c r="M687" s="336"/>
      <c r="N687" s="336"/>
      <c r="O687" s="319"/>
      <c r="P687" s="319"/>
      <c r="Q687" s="319"/>
      <c r="R687" s="319"/>
      <c r="S687" s="319"/>
    </row>
    <row r="688" spans="1:19" s="1" customFormat="1" ht="12.75" customHeight="1" x14ac:dyDescent="0.2">
      <c r="A688" s="195"/>
      <c r="B688" s="170" t="s">
        <v>228</v>
      </c>
      <c r="C688" s="203"/>
      <c r="D688" s="400"/>
      <c r="E688" s="427"/>
      <c r="F688" s="426"/>
      <c r="G688" s="427"/>
      <c r="H688" s="172"/>
      <c r="I688" s="210"/>
      <c r="J688" s="319"/>
      <c r="K688" s="319"/>
      <c r="L688" s="319"/>
      <c r="M688" s="319"/>
      <c r="N688" s="319"/>
      <c r="O688" s="319"/>
      <c r="P688" s="319"/>
      <c r="Q688" s="319"/>
      <c r="R688" s="319"/>
      <c r="S688" s="319"/>
    </row>
    <row r="689" spans="1:19" s="1" customFormat="1" ht="12.75" customHeight="1" x14ac:dyDescent="0.2">
      <c r="A689" s="195" t="s">
        <v>780</v>
      </c>
      <c r="B689" s="175" t="s">
        <v>781</v>
      </c>
      <c r="C689" s="203"/>
      <c r="D689" s="400">
        <f t="shared" si="191"/>
        <v>371.4</v>
      </c>
      <c r="E689" s="427">
        <f>E496</f>
        <v>371.4</v>
      </c>
      <c r="F689" s="427">
        <f>F496</f>
        <v>250.5</v>
      </c>
      <c r="G689" s="427"/>
      <c r="H689" s="280"/>
      <c r="I689" s="348"/>
      <c r="J689" s="348"/>
      <c r="K689" s="348"/>
      <c r="L689" s="348"/>
      <c r="M689" s="336"/>
      <c r="N689" s="336"/>
      <c r="O689" s="319"/>
      <c r="P689" s="319"/>
      <c r="Q689" s="319"/>
      <c r="R689" s="319"/>
      <c r="S689" s="319"/>
    </row>
    <row r="690" spans="1:19" s="1" customFormat="1" ht="12.75" customHeight="1" x14ac:dyDescent="0.2">
      <c r="A690" s="195" t="s">
        <v>782</v>
      </c>
      <c r="B690" s="175" t="s">
        <v>46</v>
      </c>
      <c r="C690" s="203"/>
      <c r="D690" s="452">
        <f t="shared" si="191"/>
        <v>4716.273000000001</v>
      </c>
      <c r="E690" s="377">
        <f>E692+E693+E694+E698</f>
        <v>3627.1730000000007</v>
      </c>
      <c r="F690" s="437">
        <f t="shared" ref="F690:G690" si="195">F692+F693+F694</f>
        <v>2478.0700000000002</v>
      </c>
      <c r="G690" s="427">
        <f t="shared" si="195"/>
        <v>1089.0999999999999</v>
      </c>
      <c r="H690" s="280"/>
      <c r="I690" s="281"/>
      <c r="J690" s="319"/>
      <c r="K690" s="319"/>
      <c r="L690" s="319"/>
      <c r="M690" s="319"/>
      <c r="N690" s="319"/>
      <c r="O690" s="319"/>
      <c r="P690" s="319"/>
      <c r="Q690" s="319"/>
      <c r="R690" s="319"/>
      <c r="S690" s="319"/>
    </row>
    <row r="691" spans="1:19" s="1" customFormat="1" ht="12.75" customHeight="1" x14ac:dyDescent="0.2">
      <c r="A691" s="195"/>
      <c r="B691" s="170" t="s">
        <v>280</v>
      </c>
      <c r="C691" s="203"/>
      <c r="D691" s="452"/>
      <c r="E691" s="377"/>
      <c r="F691" s="426"/>
      <c r="G691" s="427"/>
      <c r="H691" s="172"/>
      <c r="I691" s="210"/>
      <c r="J691" s="349"/>
      <c r="K691" s="349"/>
      <c r="L691" s="349"/>
      <c r="M691" s="349"/>
      <c r="N691" s="336"/>
      <c r="O691" s="319"/>
      <c r="P691" s="319"/>
      <c r="Q691" s="319"/>
      <c r="R691" s="319"/>
      <c r="S691" s="319"/>
    </row>
    <row r="692" spans="1:19" s="1" customFormat="1" x14ac:dyDescent="0.2">
      <c r="A692" s="195" t="s">
        <v>783</v>
      </c>
      <c r="B692" s="175" t="s">
        <v>487</v>
      </c>
      <c r="C692" s="203"/>
      <c r="D692" s="452">
        <f t="shared" si="191"/>
        <v>4531.0810000000001</v>
      </c>
      <c r="E692" s="377">
        <f>E499</f>
        <v>3441.9810000000002</v>
      </c>
      <c r="F692" s="427">
        <f>F499</f>
        <v>2406</v>
      </c>
      <c r="G692" s="427">
        <f>G499</f>
        <v>1089.0999999999999</v>
      </c>
      <c r="H692" s="280"/>
      <c r="I692" s="281"/>
      <c r="J692" s="349"/>
      <c r="K692" s="336"/>
      <c r="L692" s="336"/>
      <c r="M692" s="336"/>
      <c r="N692" s="336"/>
      <c r="O692" s="319"/>
      <c r="P692" s="319"/>
      <c r="Q692" s="319"/>
      <c r="R692" s="319"/>
      <c r="S692" s="319"/>
    </row>
    <row r="693" spans="1:19" s="1" customFormat="1" x14ac:dyDescent="0.2">
      <c r="A693" s="195" t="s">
        <v>784</v>
      </c>
      <c r="B693" s="175" t="s">
        <v>638</v>
      </c>
      <c r="C693" s="276"/>
      <c r="D693" s="400">
        <f t="shared" si="191"/>
        <v>76.3</v>
      </c>
      <c r="E693" s="427">
        <f>E512</f>
        <v>76.3</v>
      </c>
      <c r="F693" s="437">
        <f>F512</f>
        <v>72.069999999999993</v>
      </c>
      <c r="G693" s="427"/>
      <c r="H693" s="292"/>
      <c r="I693" s="293"/>
      <c r="J693" s="319"/>
      <c r="K693" s="319"/>
      <c r="L693" s="319"/>
      <c r="M693" s="319"/>
      <c r="N693" s="319"/>
      <c r="O693" s="319"/>
      <c r="P693" s="319"/>
      <c r="Q693" s="319"/>
      <c r="R693" s="319"/>
      <c r="S693" s="319"/>
    </row>
    <row r="694" spans="1:19" s="1" customFormat="1" x14ac:dyDescent="0.2">
      <c r="A694" s="195" t="s">
        <v>785</v>
      </c>
      <c r="B694" s="175" t="s">
        <v>300</v>
      </c>
      <c r="C694" s="203"/>
      <c r="D694" s="400">
        <f t="shared" si="191"/>
        <v>56.3</v>
      </c>
      <c r="E694" s="427">
        <f>E523</f>
        <v>56.3</v>
      </c>
      <c r="F694" s="427"/>
      <c r="G694" s="427"/>
      <c r="H694" s="292"/>
      <c r="I694" s="293"/>
      <c r="J694" s="319"/>
      <c r="K694" s="319"/>
      <c r="L694" s="319"/>
      <c r="M694" s="319"/>
      <c r="N694" s="319"/>
      <c r="O694" s="319"/>
      <c r="P694" s="319"/>
      <c r="Q694" s="319"/>
      <c r="R694" s="319"/>
      <c r="S694" s="319"/>
    </row>
    <row r="695" spans="1:19" s="1" customFormat="1" x14ac:dyDescent="0.2">
      <c r="A695" s="195" t="s">
        <v>786</v>
      </c>
      <c r="B695" s="177" t="s">
        <v>787</v>
      </c>
      <c r="C695" s="203"/>
      <c r="D695" s="400">
        <f t="shared" si="191"/>
        <v>122.5</v>
      </c>
      <c r="E695" s="427">
        <f t="shared" ref="E695:F695" si="196">E697</f>
        <v>122.5</v>
      </c>
      <c r="F695" s="427">
        <f t="shared" si="196"/>
        <v>111</v>
      </c>
      <c r="G695" s="427"/>
      <c r="H695" s="292"/>
      <c r="I695" s="293"/>
      <c r="J695" s="319"/>
      <c r="K695" s="319"/>
      <c r="L695" s="319"/>
      <c r="M695" s="319"/>
      <c r="N695" s="319"/>
      <c r="O695" s="319"/>
      <c r="P695" s="319"/>
      <c r="Q695" s="319"/>
      <c r="R695" s="319"/>
      <c r="S695" s="319"/>
    </row>
    <row r="696" spans="1:19" s="1" customFormat="1" x14ac:dyDescent="0.2">
      <c r="A696" s="195"/>
      <c r="B696" s="170" t="s">
        <v>280</v>
      </c>
      <c r="C696" s="203"/>
      <c r="D696" s="400"/>
      <c r="E696" s="427"/>
      <c r="F696" s="426"/>
      <c r="G696" s="427"/>
      <c r="H696" s="172"/>
      <c r="I696" s="210"/>
      <c r="J696" s="319"/>
      <c r="K696" s="319"/>
      <c r="L696" s="319"/>
      <c r="M696" s="319"/>
      <c r="N696" s="319"/>
      <c r="O696" s="319"/>
      <c r="P696" s="319"/>
      <c r="Q696" s="319"/>
      <c r="R696" s="319"/>
      <c r="S696" s="319"/>
    </row>
    <row r="697" spans="1:19" s="1" customFormat="1" x14ac:dyDescent="0.2">
      <c r="A697" s="195" t="s">
        <v>788</v>
      </c>
      <c r="B697" s="175" t="s">
        <v>487</v>
      </c>
      <c r="C697" s="203"/>
      <c r="D697" s="400">
        <f t="shared" si="191"/>
        <v>122.5</v>
      </c>
      <c r="E697" s="427">
        <f>E380</f>
        <v>122.5</v>
      </c>
      <c r="F697" s="427">
        <f>F380</f>
        <v>111</v>
      </c>
      <c r="G697" s="427"/>
      <c r="H697" s="292"/>
      <c r="I697" s="293"/>
      <c r="J697" s="319"/>
      <c r="K697" s="319"/>
      <c r="L697" s="319"/>
      <c r="M697" s="319"/>
      <c r="N697" s="319"/>
      <c r="O697" s="319"/>
      <c r="P697" s="319"/>
      <c r="Q697" s="319"/>
      <c r="R697" s="319"/>
      <c r="S697" s="319"/>
    </row>
    <row r="698" spans="1:19" s="1" customFormat="1" ht="56.25" x14ac:dyDescent="0.2">
      <c r="A698" s="178" t="s">
        <v>919</v>
      </c>
      <c r="B698" s="545" t="s">
        <v>922</v>
      </c>
      <c r="C698" s="203"/>
      <c r="D698" s="452">
        <f t="shared" si="191"/>
        <v>52.591999999999999</v>
      </c>
      <c r="E698" s="377">
        <f>SUM(E530)</f>
        <v>52.591999999999999</v>
      </c>
      <c r="F698" s="427"/>
      <c r="G698" s="427"/>
      <c r="H698" s="292"/>
      <c r="I698" s="293"/>
      <c r="J698" s="319"/>
      <c r="K698" s="319"/>
      <c r="L698" s="319"/>
      <c r="M698" s="319"/>
      <c r="N698" s="319"/>
      <c r="O698" s="319"/>
      <c r="P698" s="319"/>
      <c r="Q698" s="319"/>
      <c r="R698" s="319"/>
      <c r="S698" s="319"/>
    </row>
    <row r="699" spans="1:19" s="1" customFormat="1" x14ac:dyDescent="0.2">
      <c r="A699" s="195" t="s">
        <v>789</v>
      </c>
      <c r="B699" s="279"/>
      <c r="C699" s="279" t="s">
        <v>654</v>
      </c>
      <c r="D699" s="400">
        <f t="shared" si="191"/>
        <v>44.5</v>
      </c>
      <c r="E699" s="427">
        <f>E531</f>
        <v>44.5</v>
      </c>
      <c r="F699" s="427">
        <f>F531</f>
        <v>37.200000000000003</v>
      </c>
      <c r="G699" s="427"/>
      <c r="H699" s="292"/>
      <c r="I699" s="293"/>
      <c r="J699" s="319"/>
      <c r="K699" s="319"/>
      <c r="L699" s="319"/>
      <c r="M699" s="319"/>
      <c r="N699" s="319"/>
      <c r="O699" s="319"/>
      <c r="P699" s="319"/>
      <c r="Q699" s="319"/>
      <c r="R699" s="319"/>
      <c r="S699" s="319"/>
    </row>
    <row r="700" spans="1:19" s="1" customFormat="1" x14ac:dyDescent="0.2">
      <c r="A700" s="195"/>
      <c r="B700" s="279" t="s">
        <v>228</v>
      </c>
      <c r="C700" s="279"/>
      <c r="D700" s="400"/>
      <c r="E700" s="427"/>
      <c r="F700" s="426"/>
      <c r="G700" s="427"/>
      <c r="H700" s="172"/>
      <c r="I700" s="210"/>
      <c r="J700" s="319"/>
      <c r="K700" s="319"/>
      <c r="L700" s="319"/>
      <c r="M700" s="319"/>
      <c r="N700" s="319"/>
      <c r="O700" s="319"/>
      <c r="P700" s="319"/>
      <c r="Q700" s="319"/>
      <c r="R700" s="319"/>
      <c r="S700" s="319"/>
    </row>
    <row r="701" spans="1:19" s="1" customFormat="1" x14ac:dyDescent="0.2">
      <c r="A701" s="195" t="s">
        <v>790</v>
      </c>
      <c r="B701" s="175" t="s">
        <v>791</v>
      </c>
      <c r="C701" s="203"/>
      <c r="D701" s="400">
        <f t="shared" si="191"/>
        <v>44.5</v>
      </c>
      <c r="E701" s="427">
        <f>E532</f>
        <v>44.5</v>
      </c>
      <c r="F701" s="427">
        <f>F532</f>
        <v>37.200000000000003</v>
      </c>
      <c r="G701" s="427"/>
      <c r="H701" s="292"/>
      <c r="I701" s="293"/>
      <c r="J701" s="337"/>
      <c r="K701" s="337"/>
      <c r="L701" s="319"/>
      <c r="M701" s="319"/>
      <c r="N701" s="319"/>
      <c r="O701" s="319"/>
      <c r="P701" s="319"/>
      <c r="Q701" s="319"/>
      <c r="R701" s="319"/>
      <c r="S701" s="319"/>
    </row>
    <row r="702" spans="1:19" s="1" customFormat="1" x14ac:dyDescent="0.2">
      <c r="A702" s="195" t="s">
        <v>792</v>
      </c>
      <c r="B702" s="175"/>
      <c r="C702" s="279" t="s">
        <v>286</v>
      </c>
      <c r="D702" s="400">
        <f t="shared" si="191"/>
        <v>712.7</v>
      </c>
      <c r="E702" s="427">
        <f>E704+E705+E706</f>
        <v>712.7</v>
      </c>
      <c r="F702" s="427">
        <f>F704+F705+F706</f>
        <v>599</v>
      </c>
      <c r="G702" s="427"/>
      <c r="H702" s="292"/>
      <c r="I702" s="350"/>
      <c r="J702" s="350"/>
      <c r="K702" s="350"/>
      <c r="L702" s="350"/>
      <c r="M702" s="319"/>
      <c r="N702" s="319"/>
      <c r="O702" s="319"/>
      <c r="P702" s="319"/>
      <c r="Q702" s="319"/>
      <c r="R702" s="319"/>
      <c r="S702" s="319"/>
    </row>
    <row r="703" spans="1:19" s="1" customFormat="1" x14ac:dyDescent="0.2">
      <c r="A703" s="195"/>
      <c r="B703" s="170" t="s">
        <v>228</v>
      </c>
      <c r="C703" s="279"/>
      <c r="D703" s="400"/>
      <c r="E703" s="427"/>
      <c r="F703" s="426"/>
      <c r="G703" s="427"/>
      <c r="H703" s="252"/>
      <c r="I703" s="233"/>
      <c r="J703" s="336"/>
      <c r="K703" s="336"/>
      <c r="L703" s="336"/>
      <c r="M703" s="336"/>
      <c r="N703" s="319"/>
      <c r="O703" s="319"/>
      <c r="P703" s="319"/>
      <c r="Q703" s="319"/>
      <c r="R703" s="319"/>
      <c r="S703" s="319"/>
    </row>
    <row r="704" spans="1:19" s="1" customFormat="1" x14ac:dyDescent="0.2">
      <c r="A704" s="195" t="s">
        <v>793</v>
      </c>
      <c r="B704" s="175" t="s">
        <v>487</v>
      </c>
      <c r="C704" s="279"/>
      <c r="D704" s="400">
        <f t="shared" si="191"/>
        <v>60</v>
      </c>
      <c r="E704" s="427">
        <f>E374</f>
        <v>60</v>
      </c>
      <c r="F704" s="427">
        <f>F374</f>
        <v>8.1999999999999993</v>
      </c>
      <c r="G704" s="427"/>
      <c r="H704" s="292"/>
      <c r="I704" s="293"/>
      <c r="J704" s="319"/>
      <c r="K704" s="319"/>
      <c r="L704" s="319"/>
      <c r="M704" s="319"/>
      <c r="N704" s="319"/>
      <c r="O704" s="319"/>
      <c r="P704" s="319"/>
      <c r="Q704" s="319"/>
      <c r="R704" s="319"/>
      <c r="S704" s="319"/>
    </row>
    <row r="705" spans="1:19" s="1" customFormat="1" x14ac:dyDescent="0.2">
      <c r="A705" s="195" t="s">
        <v>794</v>
      </c>
      <c r="B705" s="175" t="s">
        <v>520</v>
      </c>
      <c r="C705" s="279"/>
      <c r="D705" s="400">
        <f t="shared" si="191"/>
        <v>652.20000000000005</v>
      </c>
      <c r="E705" s="430">
        <f>E375</f>
        <v>652.20000000000005</v>
      </c>
      <c r="F705" s="430">
        <f>F375</f>
        <v>590.79999999999995</v>
      </c>
      <c r="G705" s="427"/>
      <c r="H705" s="292"/>
      <c r="I705" s="293"/>
      <c r="J705" s="319"/>
      <c r="K705" s="319"/>
      <c r="L705" s="319"/>
      <c r="M705" s="319"/>
      <c r="N705" s="319"/>
      <c r="O705" s="319"/>
      <c r="P705" s="319"/>
      <c r="Q705" s="319"/>
      <c r="R705" s="319"/>
      <c r="S705" s="319"/>
    </row>
    <row r="706" spans="1:19" s="1" customFormat="1" x14ac:dyDescent="0.2">
      <c r="A706" s="195" t="s">
        <v>795</v>
      </c>
      <c r="B706" s="175" t="s">
        <v>300</v>
      </c>
      <c r="C706" s="279"/>
      <c r="D706" s="400">
        <f t="shared" si="191"/>
        <v>0.5</v>
      </c>
      <c r="E706" s="430">
        <f>SUM(E376)</f>
        <v>0.5</v>
      </c>
      <c r="F706" s="430">
        <f>SUM(F376)</f>
        <v>0</v>
      </c>
      <c r="G706" s="427"/>
      <c r="H706" s="292"/>
      <c r="I706" s="293"/>
      <c r="J706" s="319"/>
      <c r="K706" s="319"/>
      <c r="L706" s="319"/>
      <c r="M706" s="319"/>
      <c r="N706" s="319"/>
      <c r="O706" s="319"/>
      <c r="P706" s="319"/>
      <c r="Q706" s="319"/>
      <c r="R706" s="319"/>
      <c r="S706" s="319"/>
    </row>
    <row r="707" spans="1:19" s="1" customFormat="1" x14ac:dyDescent="0.2">
      <c r="A707" s="195" t="s">
        <v>796</v>
      </c>
      <c r="B707" s="175"/>
      <c r="C707" s="279" t="s">
        <v>251</v>
      </c>
      <c r="D707" s="400">
        <f t="shared" si="191"/>
        <v>1149.1999999999998</v>
      </c>
      <c r="E707" s="430">
        <f>E709+E710+E711</f>
        <v>1149.1999999999998</v>
      </c>
      <c r="F707" s="430">
        <f>F709+F710+F711</f>
        <v>979.3</v>
      </c>
      <c r="G707" s="427"/>
      <c r="H707" s="292"/>
      <c r="I707" s="350"/>
      <c r="J707" s="350"/>
      <c r="K707" s="350"/>
      <c r="L707" s="350"/>
      <c r="M707" s="336"/>
      <c r="N707" s="319"/>
      <c r="O707" s="319"/>
      <c r="P707" s="319"/>
      <c r="Q707" s="319"/>
      <c r="R707" s="319"/>
      <c r="S707" s="319"/>
    </row>
    <row r="708" spans="1:19" s="1" customFormat="1" x14ac:dyDescent="0.2">
      <c r="A708" s="195"/>
      <c r="B708" s="170" t="s">
        <v>228</v>
      </c>
      <c r="C708" s="279"/>
      <c r="D708" s="400"/>
      <c r="E708" s="427"/>
      <c r="F708" s="426"/>
      <c r="G708" s="427"/>
      <c r="H708" s="172"/>
      <c r="I708" s="210"/>
      <c r="J708" s="319"/>
      <c r="K708" s="319"/>
      <c r="L708" s="319"/>
      <c r="M708" s="319"/>
      <c r="N708" s="319"/>
      <c r="O708" s="319"/>
      <c r="P708" s="319"/>
      <c r="Q708" s="319"/>
      <c r="R708" s="319"/>
      <c r="S708" s="319"/>
    </row>
    <row r="709" spans="1:19" s="1" customFormat="1" x14ac:dyDescent="0.2">
      <c r="A709" s="195" t="s">
        <v>797</v>
      </c>
      <c r="B709" s="175" t="s">
        <v>487</v>
      </c>
      <c r="C709" s="279"/>
      <c r="D709" s="400">
        <f t="shared" si="191"/>
        <v>853.3</v>
      </c>
      <c r="E709" s="427">
        <f>E535</f>
        <v>853.3</v>
      </c>
      <c r="F709" s="427">
        <f>F535</f>
        <v>726.8</v>
      </c>
      <c r="G709" s="427"/>
      <c r="H709" s="292"/>
      <c r="I709" s="293"/>
      <c r="J709" s="337"/>
      <c r="K709" s="337"/>
      <c r="L709" s="319"/>
      <c r="M709" s="319"/>
      <c r="N709" s="319"/>
      <c r="O709" s="319"/>
      <c r="P709" s="319"/>
      <c r="Q709" s="319"/>
      <c r="R709" s="319"/>
      <c r="S709" s="319"/>
    </row>
    <row r="710" spans="1:19" s="1" customFormat="1" ht="12.75" customHeight="1" x14ac:dyDescent="0.2">
      <c r="A710" s="195" t="s">
        <v>798</v>
      </c>
      <c r="B710" s="175" t="s">
        <v>520</v>
      </c>
      <c r="C710" s="279"/>
      <c r="D710" s="400">
        <f t="shared" si="191"/>
        <v>275.89999999999998</v>
      </c>
      <c r="E710" s="427">
        <f>E536</f>
        <v>275.89999999999998</v>
      </c>
      <c r="F710" s="427">
        <f>F536</f>
        <v>252.5</v>
      </c>
      <c r="G710" s="427"/>
      <c r="H710" s="351"/>
      <c r="I710" s="344"/>
      <c r="J710" s="319"/>
      <c r="K710" s="319"/>
      <c r="L710" s="319"/>
      <c r="M710" s="319"/>
      <c r="N710" s="319"/>
      <c r="O710" s="319"/>
      <c r="P710" s="319"/>
      <c r="Q710" s="319"/>
      <c r="R710" s="319"/>
      <c r="S710" s="319"/>
    </row>
    <row r="711" spans="1:19" s="1" customFormat="1" x14ac:dyDescent="0.2">
      <c r="A711" s="195" t="s">
        <v>799</v>
      </c>
      <c r="B711" s="234" t="s">
        <v>668</v>
      </c>
      <c r="C711" s="279"/>
      <c r="D711" s="400">
        <f t="shared" si="191"/>
        <v>20</v>
      </c>
      <c r="E711" s="430">
        <f>SUM(E545)</f>
        <v>20</v>
      </c>
      <c r="F711" s="430"/>
      <c r="G711" s="427"/>
      <c r="H711" s="292"/>
      <c r="I711" s="293"/>
      <c r="J711" s="319"/>
      <c r="K711" s="319"/>
      <c r="L711" s="319"/>
      <c r="M711" s="319"/>
      <c r="N711" s="319"/>
      <c r="O711" s="319"/>
      <c r="P711" s="319"/>
      <c r="Q711" s="319"/>
      <c r="R711" s="319"/>
      <c r="S711" s="319"/>
    </row>
    <row r="712" spans="1:19" s="1" customFormat="1" x14ac:dyDescent="0.2">
      <c r="A712" s="195" t="s">
        <v>800</v>
      </c>
      <c r="B712" s="175" t="s">
        <v>487</v>
      </c>
      <c r="C712" s="279" t="s">
        <v>241</v>
      </c>
      <c r="D712" s="400">
        <f t="shared" si="191"/>
        <v>10.6</v>
      </c>
      <c r="E712" s="427">
        <f>E546</f>
        <v>10.6</v>
      </c>
      <c r="F712" s="427">
        <f>F546</f>
        <v>10.1</v>
      </c>
      <c r="G712" s="427"/>
      <c r="H712" s="292"/>
      <c r="I712" s="293"/>
      <c r="J712" s="336"/>
      <c r="K712" s="336"/>
      <c r="L712" s="336"/>
      <c r="M712" s="336"/>
      <c r="N712" s="319"/>
      <c r="O712" s="319"/>
      <c r="P712" s="319"/>
      <c r="Q712" s="319"/>
      <c r="R712" s="319"/>
      <c r="S712" s="319"/>
    </row>
    <row r="713" spans="1:19" s="1" customFormat="1" x14ac:dyDescent="0.2">
      <c r="A713" s="195" t="s">
        <v>801</v>
      </c>
      <c r="B713" s="175" t="s">
        <v>487</v>
      </c>
      <c r="C713" s="279" t="s">
        <v>290</v>
      </c>
      <c r="D713" s="400">
        <f t="shared" si="191"/>
        <v>24.8</v>
      </c>
      <c r="E713" s="427">
        <f>E547</f>
        <v>24.8</v>
      </c>
      <c r="F713" s="427"/>
      <c r="G713" s="427"/>
      <c r="H713" s="292"/>
      <c r="I713" s="293"/>
      <c r="J713" s="336"/>
      <c r="K713" s="336"/>
      <c r="L713" s="336"/>
      <c r="M713" s="336"/>
      <c r="N713" s="319"/>
      <c r="O713" s="319"/>
      <c r="P713" s="319"/>
      <c r="Q713" s="319"/>
      <c r="R713" s="319"/>
      <c r="S713" s="319"/>
    </row>
    <row r="714" spans="1:19" s="1" customFormat="1" x14ac:dyDescent="0.2">
      <c r="A714" s="195" t="s">
        <v>802</v>
      </c>
      <c r="B714" s="175" t="s">
        <v>487</v>
      </c>
      <c r="C714" s="279" t="s">
        <v>457</v>
      </c>
      <c r="D714" s="400">
        <f t="shared" si="191"/>
        <v>81.8</v>
      </c>
      <c r="E714" s="427">
        <f>E548</f>
        <v>81.8</v>
      </c>
      <c r="F714" s="427">
        <f>F548</f>
        <v>79.5</v>
      </c>
      <c r="G714" s="427"/>
      <c r="H714" s="292"/>
      <c r="I714" s="293"/>
      <c r="J714" s="319"/>
      <c r="K714" s="319"/>
      <c r="L714" s="319"/>
      <c r="M714" s="319"/>
      <c r="N714" s="319"/>
      <c r="O714" s="319"/>
      <c r="P714" s="319"/>
      <c r="Q714" s="319"/>
      <c r="R714" s="319"/>
      <c r="S714" s="319"/>
    </row>
    <row r="715" spans="1:19" s="1" customFormat="1" x14ac:dyDescent="0.2">
      <c r="A715" s="195" t="s">
        <v>803</v>
      </c>
      <c r="B715" s="175" t="s">
        <v>487</v>
      </c>
      <c r="C715" s="279" t="s">
        <v>234</v>
      </c>
      <c r="D715" s="400">
        <f t="shared" si="191"/>
        <v>143.80000000000001</v>
      </c>
      <c r="E715" s="427">
        <f>E549</f>
        <v>143.80000000000001</v>
      </c>
      <c r="F715" s="427">
        <f>F549</f>
        <v>70.599999999999994</v>
      </c>
      <c r="G715" s="427"/>
      <c r="H715" s="280"/>
      <c r="I715" s="281"/>
      <c r="J715" s="319"/>
      <c r="K715" s="319"/>
      <c r="L715" s="319"/>
      <c r="M715" s="319"/>
      <c r="N715" s="319"/>
      <c r="O715" s="319"/>
      <c r="P715" s="319"/>
      <c r="Q715" s="319"/>
      <c r="R715" s="319"/>
      <c r="S715" s="319"/>
    </row>
    <row r="716" spans="1:19" s="1" customFormat="1" x14ac:dyDescent="0.2">
      <c r="A716" s="195" t="s">
        <v>804</v>
      </c>
      <c r="B716" s="175"/>
      <c r="C716" s="279" t="s">
        <v>238</v>
      </c>
      <c r="D716" s="400">
        <f t="shared" si="191"/>
        <v>253.29999999999998</v>
      </c>
      <c r="E716" s="427">
        <f>SUM(E717+E718)</f>
        <v>253.29999999999998</v>
      </c>
      <c r="F716" s="427">
        <f>SUM(F717+F718)</f>
        <v>238.8</v>
      </c>
      <c r="G716" s="427"/>
      <c r="H716" s="280"/>
      <c r="I716" s="348"/>
      <c r="J716" s="348"/>
      <c r="K716" s="348"/>
      <c r="L716" s="348"/>
      <c r="M716" s="339"/>
      <c r="N716" s="319"/>
      <c r="O716" s="319"/>
      <c r="P716" s="319"/>
      <c r="Q716" s="319"/>
      <c r="R716" s="319"/>
      <c r="S716" s="319"/>
    </row>
    <row r="717" spans="1:19" s="1" customFormat="1" x14ac:dyDescent="0.2">
      <c r="A717" s="195" t="s">
        <v>805</v>
      </c>
      <c r="B717" s="175" t="s">
        <v>487</v>
      </c>
      <c r="C717" s="279"/>
      <c r="D717" s="400">
        <f t="shared" si="191"/>
        <v>234.1</v>
      </c>
      <c r="E717" s="427">
        <f>SUM(E551)</f>
        <v>234.1</v>
      </c>
      <c r="F717" s="427">
        <f>SUM(F551)</f>
        <v>219.9</v>
      </c>
      <c r="G717" s="427"/>
      <c r="H717" s="280"/>
      <c r="I717" s="281"/>
      <c r="J717" s="319"/>
      <c r="K717" s="319"/>
      <c r="L717" s="319"/>
      <c r="M717" s="319"/>
      <c r="N717" s="319"/>
      <c r="O717" s="319"/>
      <c r="P717" s="319"/>
      <c r="Q717" s="319"/>
      <c r="R717" s="319"/>
      <c r="S717" s="319"/>
    </row>
    <row r="718" spans="1:19" s="1" customFormat="1" ht="25.5" x14ac:dyDescent="0.2">
      <c r="A718" s="178" t="s">
        <v>806</v>
      </c>
      <c r="B718" s="352" t="s">
        <v>676</v>
      </c>
      <c r="C718" s="353"/>
      <c r="D718" s="400">
        <f t="shared" si="191"/>
        <v>19.2</v>
      </c>
      <c r="E718" s="427">
        <f>SUM(E552)</f>
        <v>19.2</v>
      </c>
      <c r="F718" s="427">
        <f>SUM(F552)</f>
        <v>18.899999999999999</v>
      </c>
      <c r="G718" s="427"/>
      <c r="H718" s="280"/>
      <c r="I718" s="281"/>
      <c r="J718" s="319"/>
      <c r="K718" s="319"/>
      <c r="L718" s="319"/>
      <c r="M718" s="319"/>
      <c r="N718" s="319"/>
      <c r="O718" s="319"/>
      <c r="P718" s="319"/>
      <c r="Q718" s="319"/>
      <c r="R718" s="319"/>
      <c r="S718" s="319"/>
    </row>
    <row r="719" spans="1:19" s="1" customFormat="1" ht="12.75" customHeight="1" x14ac:dyDescent="0.2">
      <c r="A719" s="195" t="s">
        <v>807</v>
      </c>
      <c r="B719" s="195"/>
      <c r="C719" s="279" t="s">
        <v>16</v>
      </c>
      <c r="D719" s="400">
        <f t="shared" si="191"/>
        <v>508.29999999999995</v>
      </c>
      <c r="E719" s="427">
        <f t="shared" ref="E719:F719" si="197">E721+E722</f>
        <v>508.29999999999995</v>
      </c>
      <c r="F719" s="427">
        <f t="shared" si="197"/>
        <v>477.20000000000005</v>
      </c>
      <c r="G719" s="427"/>
      <c r="H719" s="354"/>
      <c r="I719" s="355"/>
      <c r="J719" s="336"/>
      <c r="K719" s="336"/>
      <c r="L719" s="336"/>
      <c r="M719" s="336"/>
      <c r="N719" s="319"/>
      <c r="O719" s="319"/>
      <c r="P719" s="319"/>
      <c r="Q719" s="319"/>
      <c r="R719" s="319"/>
      <c r="S719" s="319"/>
    </row>
    <row r="720" spans="1:19" s="1" customFormat="1" ht="12.75" customHeight="1" x14ac:dyDescent="0.2">
      <c r="A720" s="195"/>
      <c r="B720" s="170" t="s">
        <v>228</v>
      </c>
      <c r="C720" s="279"/>
      <c r="D720" s="400"/>
      <c r="E720" s="427"/>
      <c r="F720" s="426"/>
      <c r="G720" s="427"/>
      <c r="H720" s="172"/>
      <c r="I720" s="210"/>
      <c r="J720" s="319"/>
      <c r="K720" s="319"/>
      <c r="L720" s="319"/>
      <c r="M720" s="319"/>
      <c r="N720" s="319"/>
      <c r="O720" s="319"/>
      <c r="P720" s="319"/>
      <c r="Q720" s="319"/>
      <c r="R720" s="319"/>
      <c r="S720" s="319"/>
    </row>
    <row r="721" spans="1:19" s="1" customFormat="1" x14ac:dyDescent="0.2">
      <c r="A721" s="195" t="s">
        <v>808</v>
      </c>
      <c r="B721" s="175" t="s">
        <v>487</v>
      </c>
      <c r="C721" s="279"/>
      <c r="D721" s="400">
        <f t="shared" si="191"/>
        <v>448.9</v>
      </c>
      <c r="E721" s="427">
        <f t="shared" ref="E721:F721" si="198">E555</f>
        <v>448.9</v>
      </c>
      <c r="F721" s="427">
        <f t="shared" si="198"/>
        <v>418.6</v>
      </c>
      <c r="G721" s="427"/>
      <c r="H721" s="280"/>
      <c r="I721" s="281"/>
      <c r="J721" s="319"/>
      <c r="K721" s="319"/>
      <c r="L721" s="319"/>
      <c r="M721" s="319"/>
      <c r="N721" s="319"/>
      <c r="O721" s="319"/>
      <c r="P721" s="319"/>
      <c r="Q721" s="319"/>
      <c r="R721" s="319"/>
      <c r="S721" s="319"/>
    </row>
    <row r="722" spans="1:19" s="1" customFormat="1" x14ac:dyDescent="0.2">
      <c r="A722" s="195" t="s">
        <v>809</v>
      </c>
      <c r="B722" s="175" t="s">
        <v>520</v>
      </c>
      <c r="C722" s="279"/>
      <c r="D722" s="400">
        <f t="shared" si="191"/>
        <v>59.4</v>
      </c>
      <c r="E722" s="427">
        <f>E568</f>
        <v>59.4</v>
      </c>
      <c r="F722" s="427">
        <f>F568</f>
        <v>58.6</v>
      </c>
      <c r="G722" s="427"/>
      <c r="H722" s="354"/>
      <c r="I722" s="355"/>
      <c r="J722" s="319"/>
      <c r="K722" s="319"/>
      <c r="L722" s="319"/>
      <c r="M722" s="319"/>
      <c r="N722" s="319"/>
      <c r="O722" s="319"/>
      <c r="P722" s="319"/>
      <c r="Q722" s="319"/>
      <c r="R722" s="319"/>
      <c r="S722" s="319"/>
    </row>
    <row r="723" spans="1:19" s="1" customFormat="1" ht="24" customHeight="1" x14ac:dyDescent="0.2">
      <c r="A723" s="356" t="s">
        <v>810</v>
      </c>
      <c r="B723" s="11" t="s">
        <v>811</v>
      </c>
      <c r="C723" s="357" t="s">
        <v>283</v>
      </c>
      <c r="D723" s="469">
        <f t="shared" si="191"/>
        <v>538.9</v>
      </c>
      <c r="E723" s="469">
        <f>E569</f>
        <v>87.9</v>
      </c>
      <c r="F723" s="469"/>
      <c r="G723" s="469">
        <f>G569</f>
        <v>451</v>
      </c>
      <c r="H723" s="292"/>
      <c r="I723" s="293"/>
      <c r="J723" s="319"/>
      <c r="K723" s="319"/>
      <c r="L723" s="319"/>
      <c r="M723" s="319"/>
      <c r="N723" s="319"/>
      <c r="O723" s="319"/>
      <c r="P723" s="319"/>
      <c r="Q723" s="319"/>
      <c r="R723" s="319"/>
      <c r="S723" s="319"/>
    </row>
    <row r="724" spans="1:19" s="1" customFormat="1" ht="24.75" customHeight="1" x14ac:dyDescent="0.2">
      <c r="A724" s="206" t="s">
        <v>812</v>
      </c>
      <c r="B724" s="358" t="s">
        <v>813</v>
      </c>
      <c r="C724" s="182" t="s">
        <v>283</v>
      </c>
      <c r="D724" s="445">
        <f t="shared" si="191"/>
        <v>220.4</v>
      </c>
      <c r="E724" s="445">
        <f>E570</f>
        <v>220.4</v>
      </c>
      <c r="F724" s="445"/>
      <c r="G724" s="445"/>
      <c r="H724" s="280"/>
      <c r="I724" s="281"/>
      <c r="J724" s="319"/>
      <c r="K724" s="319"/>
      <c r="L724" s="319"/>
      <c r="M724" s="319"/>
      <c r="N724" s="319"/>
      <c r="O724" s="319"/>
      <c r="P724" s="319"/>
      <c r="Q724" s="319"/>
      <c r="R724" s="319"/>
      <c r="S724" s="319"/>
    </row>
    <row r="725" spans="1:19" s="1" customFormat="1" x14ac:dyDescent="0.2">
      <c r="B725" s="4"/>
      <c r="I725" s="319"/>
      <c r="J725" s="319"/>
      <c r="K725" s="319"/>
      <c r="L725" s="319"/>
      <c r="M725" s="319"/>
      <c r="N725" s="319"/>
      <c r="O725" s="319"/>
      <c r="P725" s="319"/>
      <c r="Q725" s="319"/>
      <c r="R725" s="319"/>
      <c r="S725" s="319"/>
    </row>
    <row r="726" spans="1:19" s="1" customFormat="1" x14ac:dyDescent="0.2">
      <c r="I726" s="319"/>
      <c r="J726" s="319"/>
      <c r="K726" s="319"/>
      <c r="L726" s="319"/>
      <c r="M726" s="319"/>
      <c r="N726" s="319"/>
      <c r="O726" s="319"/>
      <c r="P726" s="319"/>
      <c r="Q726" s="319"/>
      <c r="R726" s="319"/>
      <c r="S726" s="319"/>
    </row>
    <row r="727" spans="1:19" s="1" customFormat="1" x14ac:dyDescent="0.2">
      <c r="B727" s="1" t="s">
        <v>814</v>
      </c>
      <c r="I727" s="319"/>
      <c r="J727" s="319"/>
      <c r="K727" s="319"/>
      <c r="L727" s="319"/>
      <c r="M727" s="319"/>
      <c r="N727" s="319"/>
      <c r="O727" s="319"/>
      <c r="P727" s="319"/>
      <c r="Q727" s="319"/>
      <c r="R727" s="319"/>
      <c r="S727" s="319"/>
    </row>
    <row r="728" spans="1:19" s="1" customFormat="1" x14ac:dyDescent="0.2">
      <c r="I728" s="319"/>
      <c r="J728" s="319"/>
      <c r="K728" s="319"/>
      <c r="L728" s="319"/>
      <c r="M728" s="319"/>
      <c r="N728" s="319"/>
      <c r="O728" s="319"/>
      <c r="P728" s="319"/>
      <c r="Q728" s="319"/>
      <c r="R728" s="319"/>
      <c r="S728" s="319"/>
    </row>
    <row r="729" spans="1:19" s="1" customFormat="1" x14ac:dyDescent="0.2">
      <c r="I729" s="319"/>
      <c r="J729" s="319"/>
      <c r="K729" s="319"/>
      <c r="L729" s="319"/>
      <c r="M729" s="319"/>
      <c r="N729" s="319"/>
      <c r="O729" s="319"/>
      <c r="P729" s="319"/>
      <c r="Q729" s="319"/>
      <c r="R729" s="319"/>
      <c r="S729" s="319"/>
    </row>
    <row r="730" spans="1:19" s="1" customFormat="1" x14ac:dyDescent="0.2">
      <c r="I730" s="319"/>
      <c r="J730" s="319"/>
      <c r="K730" s="319"/>
      <c r="L730" s="319"/>
      <c r="M730" s="319"/>
      <c r="N730" s="319"/>
      <c r="O730" s="319"/>
      <c r="P730" s="319"/>
      <c r="Q730" s="319"/>
      <c r="R730" s="319"/>
      <c r="S730" s="319"/>
    </row>
    <row r="731" spans="1:19" s="1" customFormat="1" x14ac:dyDescent="0.2">
      <c r="I731" s="319"/>
      <c r="J731" s="319"/>
      <c r="K731" s="319"/>
      <c r="L731" s="319"/>
      <c r="M731" s="319"/>
      <c r="N731" s="319"/>
      <c r="O731" s="319"/>
      <c r="P731" s="319"/>
      <c r="Q731" s="319"/>
      <c r="R731" s="319"/>
      <c r="S731" s="319"/>
    </row>
    <row r="732" spans="1:19" s="1" customFormat="1" x14ac:dyDescent="0.2">
      <c r="I732" s="319"/>
      <c r="J732" s="319"/>
      <c r="K732" s="319"/>
      <c r="L732" s="319"/>
      <c r="M732" s="319"/>
      <c r="N732" s="319"/>
      <c r="O732" s="319"/>
      <c r="P732" s="319"/>
      <c r="Q732" s="319"/>
      <c r="R732" s="319"/>
      <c r="S732" s="319"/>
    </row>
    <row r="733" spans="1:19" s="1" customFormat="1" x14ac:dyDescent="0.2">
      <c r="I733" s="319"/>
      <c r="J733" s="319"/>
      <c r="K733" s="319"/>
      <c r="L733" s="319"/>
      <c r="M733" s="319"/>
      <c r="N733" s="319"/>
      <c r="O733" s="319"/>
      <c r="P733" s="319"/>
      <c r="Q733" s="319"/>
      <c r="R733" s="319"/>
      <c r="S733" s="319"/>
    </row>
    <row r="734" spans="1:19" s="1" customFormat="1" x14ac:dyDescent="0.2"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19"/>
    </row>
    <row r="735" spans="1:19" s="1" customFormat="1" x14ac:dyDescent="0.2">
      <c r="I735" s="319"/>
      <c r="J735" s="319"/>
      <c r="K735" s="319"/>
      <c r="L735" s="319"/>
      <c r="M735" s="319"/>
      <c r="N735" s="319"/>
      <c r="O735" s="319"/>
      <c r="P735" s="319"/>
      <c r="Q735" s="319"/>
      <c r="R735" s="319"/>
      <c r="S735" s="319"/>
    </row>
    <row r="736" spans="1:19" s="1" customFormat="1" x14ac:dyDescent="0.2">
      <c r="I736" s="319"/>
      <c r="J736" s="319"/>
      <c r="K736" s="319"/>
      <c r="L736" s="319"/>
      <c r="M736" s="319"/>
      <c r="N736" s="319"/>
      <c r="O736" s="319"/>
      <c r="P736" s="319"/>
      <c r="Q736" s="319"/>
      <c r="R736" s="319"/>
      <c r="S736" s="319"/>
    </row>
    <row r="737" spans="9:19" s="1" customFormat="1" x14ac:dyDescent="0.2">
      <c r="I737" s="319"/>
      <c r="J737" s="319"/>
      <c r="K737" s="319"/>
      <c r="L737" s="319"/>
      <c r="M737" s="319"/>
      <c r="N737" s="319"/>
      <c r="O737" s="319"/>
      <c r="P737" s="319"/>
      <c r="Q737" s="319"/>
      <c r="R737" s="319"/>
      <c r="S737" s="319"/>
    </row>
    <row r="738" spans="9:19" s="1" customFormat="1" x14ac:dyDescent="0.2">
      <c r="I738" s="319"/>
      <c r="J738" s="319"/>
      <c r="K738" s="319"/>
      <c r="L738" s="319"/>
      <c r="M738" s="319"/>
      <c r="N738" s="319"/>
      <c r="O738" s="319"/>
      <c r="P738" s="319"/>
      <c r="Q738" s="319"/>
      <c r="R738" s="319"/>
      <c r="S738" s="319"/>
    </row>
    <row r="739" spans="9:19" s="1" customFormat="1" x14ac:dyDescent="0.2">
      <c r="I739" s="319"/>
      <c r="J739" s="319"/>
      <c r="K739" s="319"/>
      <c r="L739" s="319"/>
      <c r="M739" s="319"/>
      <c r="N739" s="319"/>
      <c r="O739" s="319"/>
      <c r="P739" s="319"/>
      <c r="Q739" s="319"/>
      <c r="R739" s="319"/>
      <c r="S739" s="319"/>
    </row>
    <row r="740" spans="9:19" s="1" customFormat="1" x14ac:dyDescent="0.2">
      <c r="I740" s="319"/>
      <c r="J740" s="319"/>
      <c r="K740" s="319"/>
      <c r="L740" s="319"/>
      <c r="M740" s="319"/>
      <c r="N740" s="319"/>
      <c r="O740" s="319"/>
      <c r="P740" s="319"/>
      <c r="Q740" s="319"/>
      <c r="R740" s="319"/>
      <c r="S740" s="319"/>
    </row>
    <row r="741" spans="9:19" s="1" customFormat="1" x14ac:dyDescent="0.2">
      <c r="I741" s="319"/>
      <c r="J741" s="319"/>
      <c r="K741" s="319"/>
      <c r="L741" s="319"/>
      <c r="M741" s="319"/>
      <c r="N741" s="319"/>
      <c r="O741" s="319"/>
      <c r="P741" s="319"/>
      <c r="Q741" s="319"/>
      <c r="R741" s="319"/>
      <c r="S741" s="319"/>
    </row>
    <row r="742" spans="9:19" s="1" customFormat="1" x14ac:dyDescent="0.2">
      <c r="I742" s="319"/>
      <c r="J742" s="319"/>
      <c r="K742" s="319"/>
      <c r="L742" s="319"/>
      <c r="M742" s="319"/>
      <c r="N742" s="319"/>
      <c r="O742" s="319"/>
      <c r="P742" s="319"/>
      <c r="Q742" s="319"/>
      <c r="R742" s="319"/>
      <c r="S742" s="319"/>
    </row>
    <row r="743" spans="9:19" s="1" customFormat="1" x14ac:dyDescent="0.2">
      <c r="I743" s="319"/>
      <c r="J743" s="319"/>
      <c r="K743" s="319"/>
      <c r="L743" s="319"/>
      <c r="M743" s="319"/>
      <c r="N743" s="319"/>
      <c r="O743" s="319"/>
      <c r="P743" s="319"/>
      <c r="Q743" s="319"/>
      <c r="R743" s="319"/>
      <c r="S743" s="319"/>
    </row>
    <row r="744" spans="9:19" s="1" customFormat="1" x14ac:dyDescent="0.2">
      <c r="I744" s="319"/>
      <c r="J744" s="319"/>
      <c r="K744" s="319"/>
      <c r="L744" s="319"/>
      <c r="M744" s="319"/>
      <c r="N744" s="319"/>
      <c r="O744" s="319"/>
      <c r="P744" s="319"/>
      <c r="Q744" s="319"/>
      <c r="R744" s="319"/>
      <c r="S744" s="319"/>
    </row>
    <row r="745" spans="9:19" s="1" customFormat="1" x14ac:dyDescent="0.2">
      <c r="I745" s="319"/>
      <c r="J745" s="319"/>
      <c r="K745" s="319"/>
      <c r="L745" s="319"/>
      <c r="M745" s="319"/>
      <c r="N745" s="319"/>
      <c r="O745" s="319"/>
      <c r="P745" s="319"/>
      <c r="Q745" s="319"/>
      <c r="R745" s="319"/>
      <c r="S745" s="319"/>
    </row>
    <row r="746" spans="9:19" s="1" customFormat="1" x14ac:dyDescent="0.2">
      <c r="I746" s="319"/>
      <c r="J746" s="319"/>
      <c r="K746" s="319"/>
      <c r="L746" s="319"/>
      <c r="M746" s="319"/>
      <c r="N746" s="319"/>
      <c r="O746" s="319"/>
      <c r="P746" s="319"/>
      <c r="Q746" s="319"/>
      <c r="R746" s="319"/>
      <c r="S746" s="319"/>
    </row>
    <row r="747" spans="9:19" s="1" customFormat="1" x14ac:dyDescent="0.2">
      <c r="I747" s="319"/>
      <c r="J747" s="319"/>
      <c r="K747" s="319"/>
      <c r="L747" s="319"/>
      <c r="M747" s="319"/>
      <c r="N747" s="319"/>
      <c r="O747" s="319"/>
      <c r="P747" s="319"/>
      <c r="Q747" s="319"/>
      <c r="R747" s="319"/>
      <c r="S747" s="319"/>
    </row>
    <row r="748" spans="9:19" s="1" customFormat="1" x14ac:dyDescent="0.2">
      <c r="I748" s="319"/>
      <c r="J748" s="319"/>
      <c r="K748" s="319"/>
      <c r="L748" s="319"/>
      <c r="M748" s="319"/>
      <c r="N748" s="319"/>
      <c r="O748" s="319"/>
      <c r="P748" s="319"/>
      <c r="Q748" s="319"/>
      <c r="R748" s="319"/>
      <c r="S748" s="319"/>
    </row>
    <row r="749" spans="9:19" s="1" customFormat="1" x14ac:dyDescent="0.2">
      <c r="I749" s="319"/>
      <c r="J749" s="319"/>
      <c r="K749" s="319"/>
      <c r="L749" s="319"/>
      <c r="M749" s="319"/>
      <c r="N749" s="319"/>
      <c r="O749" s="319"/>
      <c r="P749" s="319"/>
      <c r="Q749" s="319"/>
      <c r="R749" s="319"/>
      <c r="S749" s="319"/>
    </row>
    <row r="750" spans="9:19" s="1" customFormat="1" x14ac:dyDescent="0.2">
      <c r="I750" s="319"/>
      <c r="J750" s="319"/>
      <c r="K750" s="319"/>
      <c r="L750" s="319"/>
      <c r="M750" s="319"/>
      <c r="N750" s="319"/>
      <c r="O750" s="319"/>
      <c r="P750" s="319"/>
      <c r="Q750" s="319"/>
      <c r="R750" s="319"/>
      <c r="S750" s="319"/>
    </row>
    <row r="751" spans="9:19" s="1" customFormat="1" x14ac:dyDescent="0.2"/>
    <row r="752" spans="9:19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pans="1:3" s="1" customFormat="1" x14ac:dyDescent="0.2"/>
    <row r="1314" spans="1:3" s="1" customFormat="1" x14ac:dyDescent="0.2"/>
    <row r="1315" spans="1:3" s="1" customFormat="1" x14ac:dyDescent="0.2"/>
    <row r="1316" spans="1:3" s="1" customFormat="1" x14ac:dyDescent="0.2"/>
    <row r="1317" spans="1:3" s="1" customFormat="1" x14ac:dyDescent="0.2">
      <c r="C1317"/>
    </row>
    <row r="1318" spans="1:3" s="1" customFormat="1" x14ac:dyDescent="0.2">
      <c r="C1318"/>
    </row>
    <row r="1319" spans="1:3" s="1" customFormat="1" x14ac:dyDescent="0.2">
      <c r="C1319"/>
    </row>
    <row r="1320" spans="1:3" s="1" customFormat="1" x14ac:dyDescent="0.2">
      <c r="C1320"/>
    </row>
    <row r="1321" spans="1:3" s="1" customFormat="1" x14ac:dyDescent="0.2">
      <c r="C1321"/>
    </row>
    <row r="1322" spans="1:3" s="1" customFormat="1" x14ac:dyDescent="0.2">
      <c r="C1322"/>
    </row>
    <row r="1323" spans="1:3" s="1" customFormat="1" x14ac:dyDescent="0.2">
      <c r="C1323"/>
    </row>
    <row r="1324" spans="1:3" s="1" customFormat="1" x14ac:dyDescent="0.2">
      <c r="C1324"/>
    </row>
    <row r="1325" spans="1:3" s="1" customFormat="1" x14ac:dyDescent="0.2">
      <c r="C1325"/>
    </row>
    <row r="1326" spans="1:3" s="1" customFormat="1" x14ac:dyDescent="0.2">
      <c r="C1326"/>
    </row>
    <row r="1327" spans="1:3" x14ac:dyDescent="0.2">
      <c r="A1327" s="1"/>
      <c r="B1327" s="1"/>
    </row>
    <row r="1328" spans="1:3" x14ac:dyDescent="0.2">
      <c r="A1328" s="1"/>
      <c r="B1328" s="1"/>
    </row>
    <row r="1329" spans="1:2" x14ac:dyDescent="0.2">
      <c r="A1329" s="1"/>
      <c r="B1329" s="1"/>
    </row>
    <row r="1330" spans="1:2" x14ac:dyDescent="0.2">
      <c r="A1330" s="1"/>
      <c r="B1330" s="1"/>
    </row>
    <row r="1331" spans="1:2" x14ac:dyDescent="0.2">
      <c r="A1331" s="1"/>
      <c r="B1331" s="1"/>
    </row>
    <row r="1332" spans="1:2" x14ac:dyDescent="0.2">
      <c r="A1332" s="1"/>
      <c r="B1332" s="1"/>
    </row>
    <row r="1333" spans="1:2" x14ac:dyDescent="0.2">
      <c r="A1333" s="1"/>
      <c r="B1333" s="1"/>
    </row>
    <row r="1334" spans="1:2" x14ac:dyDescent="0.2">
      <c r="A1334" s="1"/>
      <c r="B1334" s="1"/>
    </row>
    <row r="1335" spans="1:2" x14ac:dyDescent="0.2">
      <c r="A1335" s="1"/>
      <c r="B1335" s="1"/>
    </row>
    <row r="1336" spans="1:2" x14ac:dyDescent="0.2">
      <c r="A1336" s="1"/>
      <c r="B1336" s="1"/>
    </row>
    <row r="1337" spans="1:2" x14ac:dyDescent="0.2">
      <c r="A1337" s="1"/>
      <c r="B1337" s="1"/>
    </row>
    <row r="1338" spans="1:2" x14ac:dyDescent="0.2">
      <c r="A1338" s="1"/>
      <c r="B1338" s="1"/>
    </row>
    <row r="1339" spans="1:2" x14ac:dyDescent="0.2">
      <c r="A1339" s="1"/>
      <c r="B1339" s="1"/>
    </row>
    <row r="1340" spans="1:2" x14ac:dyDescent="0.2">
      <c r="A1340" s="1"/>
      <c r="B1340" s="1"/>
    </row>
    <row r="1341" spans="1:2" x14ac:dyDescent="0.2">
      <c r="A1341" s="1"/>
      <c r="B1341" s="1"/>
    </row>
    <row r="1342" spans="1:2" x14ac:dyDescent="0.2">
      <c r="A1342" s="1"/>
      <c r="B1342" s="1"/>
    </row>
    <row r="1343" spans="1:2" x14ac:dyDescent="0.2">
      <c r="A1343" s="1"/>
      <c r="B1343" s="1"/>
    </row>
    <row r="1344" spans="1:2" x14ac:dyDescent="0.2">
      <c r="A1344" s="1"/>
      <c r="B1344" s="1"/>
    </row>
    <row r="1345" spans="1:2" x14ac:dyDescent="0.2">
      <c r="A1345" s="1"/>
      <c r="B1345" s="1"/>
    </row>
    <row r="1346" spans="1:2" x14ac:dyDescent="0.2">
      <c r="A1346" s="1"/>
      <c r="B1346" s="1"/>
    </row>
    <row r="1347" spans="1:2" x14ac:dyDescent="0.2">
      <c r="A1347" s="1"/>
      <c r="B1347" s="1"/>
    </row>
    <row r="1348" spans="1:2" x14ac:dyDescent="0.2">
      <c r="A1348" s="1"/>
      <c r="B1348" s="1"/>
    </row>
    <row r="1349" spans="1:2" x14ac:dyDescent="0.2">
      <c r="A1349" s="1"/>
      <c r="B1349" s="1"/>
    </row>
    <row r="1350" spans="1:2" x14ac:dyDescent="0.2">
      <c r="A1350" s="1"/>
      <c r="B1350" s="1"/>
    </row>
    <row r="1351" spans="1:2" x14ac:dyDescent="0.2">
      <c r="A1351" s="1"/>
      <c r="B1351" s="1"/>
    </row>
    <row r="1352" spans="1:2" x14ac:dyDescent="0.2">
      <c r="A1352" s="1"/>
      <c r="B1352" s="1"/>
    </row>
    <row r="1353" spans="1:2" x14ac:dyDescent="0.2">
      <c r="A1353" s="1"/>
      <c r="B1353" s="1"/>
    </row>
    <row r="1354" spans="1:2" x14ac:dyDescent="0.2">
      <c r="A1354" s="1"/>
      <c r="B1354" s="1"/>
    </row>
    <row r="1355" spans="1:2" x14ac:dyDescent="0.2">
      <c r="A1355" s="1"/>
      <c r="B1355" s="1"/>
    </row>
    <row r="1356" spans="1:2" x14ac:dyDescent="0.2">
      <c r="A1356" s="1"/>
      <c r="B1356" s="1"/>
    </row>
    <row r="1357" spans="1:2" x14ac:dyDescent="0.2">
      <c r="A1357" s="1"/>
      <c r="B1357" s="1"/>
    </row>
    <row r="1358" spans="1:2" x14ac:dyDescent="0.2">
      <c r="A1358" s="1"/>
      <c r="B1358" s="1"/>
    </row>
    <row r="1359" spans="1:2" x14ac:dyDescent="0.2">
      <c r="A1359" s="1"/>
      <c r="B1359" s="1"/>
    </row>
    <row r="1360" spans="1:2" x14ac:dyDescent="0.2">
      <c r="A1360" s="1"/>
      <c r="B1360" s="1"/>
    </row>
    <row r="1361" spans="1:2" x14ac:dyDescent="0.2">
      <c r="A1361" s="1"/>
      <c r="B1361" s="1"/>
    </row>
    <row r="1362" spans="1:2" x14ac:dyDescent="0.2">
      <c r="A1362" s="1"/>
      <c r="B1362" s="1"/>
    </row>
    <row r="1363" spans="1:2" x14ac:dyDescent="0.2">
      <c r="A1363" s="1"/>
      <c r="B1363" s="1"/>
    </row>
    <row r="1364" spans="1:2" x14ac:dyDescent="0.2">
      <c r="A1364" s="1"/>
      <c r="B1364" s="1"/>
    </row>
    <row r="1365" spans="1:2" x14ac:dyDescent="0.2">
      <c r="A1365" s="1"/>
      <c r="B1365" s="1"/>
    </row>
    <row r="1366" spans="1:2" x14ac:dyDescent="0.2">
      <c r="A1366" s="1"/>
      <c r="B1366" s="1"/>
    </row>
    <row r="1367" spans="1:2" x14ac:dyDescent="0.2">
      <c r="A1367" s="1"/>
      <c r="B1367" s="1"/>
    </row>
    <row r="1368" spans="1:2" x14ac:dyDescent="0.2">
      <c r="A1368" s="1"/>
      <c r="B1368" s="1"/>
    </row>
    <row r="1369" spans="1:2" x14ac:dyDescent="0.2">
      <c r="A1369" s="1"/>
      <c r="B1369" s="1"/>
    </row>
    <row r="1370" spans="1:2" x14ac:dyDescent="0.2">
      <c r="A1370" s="1"/>
      <c r="B1370" s="1"/>
    </row>
    <row r="1371" spans="1:2" x14ac:dyDescent="0.2">
      <c r="A1371" s="1"/>
      <c r="B1371" s="1"/>
    </row>
    <row r="1372" spans="1:2" x14ac:dyDescent="0.2">
      <c r="A1372" s="1"/>
      <c r="B1372" s="1"/>
    </row>
    <row r="1373" spans="1:2" x14ac:dyDescent="0.2">
      <c r="A1373" s="1"/>
      <c r="B1373" s="1"/>
    </row>
    <row r="1374" spans="1:2" x14ac:dyDescent="0.2">
      <c r="A1374" s="1"/>
      <c r="B1374" s="1"/>
    </row>
    <row r="1375" spans="1:2" x14ac:dyDescent="0.2">
      <c r="A1375" s="1"/>
      <c r="B1375" s="1"/>
    </row>
    <row r="1376" spans="1:2" x14ac:dyDescent="0.2">
      <c r="A1376" s="1"/>
      <c r="B1376" s="1"/>
    </row>
    <row r="1377" spans="1:2" x14ac:dyDescent="0.2">
      <c r="A1377" s="1"/>
      <c r="B1377" s="1"/>
    </row>
    <row r="1378" spans="1:2" x14ac:dyDescent="0.2">
      <c r="A1378" s="1"/>
      <c r="B1378" s="1"/>
    </row>
    <row r="1379" spans="1:2" x14ac:dyDescent="0.2">
      <c r="A1379" s="1"/>
      <c r="B1379" s="1"/>
    </row>
    <row r="1380" spans="1:2" x14ac:dyDescent="0.2">
      <c r="A1380" s="1"/>
      <c r="B1380" s="1"/>
    </row>
    <row r="1381" spans="1:2" x14ac:dyDescent="0.2">
      <c r="A1381" s="1"/>
      <c r="B1381" s="1"/>
    </row>
    <row r="1382" spans="1:2" x14ac:dyDescent="0.2">
      <c r="A1382" s="1"/>
      <c r="B1382" s="1"/>
    </row>
    <row r="1383" spans="1:2" x14ac:dyDescent="0.2">
      <c r="A1383" s="1"/>
      <c r="B1383" s="1"/>
    </row>
    <row r="1384" spans="1:2" x14ac:dyDescent="0.2">
      <c r="A1384" s="1"/>
      <c r="B1384" s="1"/>
    </row>
    <row r="1385" spans="1:2" x14ac:dyDescent="0.2">
      <c r="A1385" s="1"/>
      <c r="B1385" s="1"/>
    </row>
    <row r="1386" spans="1:2" x14ac:dyDescent="0.2">
      <c r="A1386" s="1"/>
      <c r="B1386" s="1"/>
    </row>
    <row r="1387" spans="1:2" x14ac:dyDescent="0.2">
      <c r="A1387" s="1"/>
      <c r="B1387" s="1"/>
    </row>
    <row r="1388" spans="1:2" x14ac:dyDescent="0.2">
      <c r="A1388" s="1"/>
      <c r="B1388" s="1"/>
    </row>
    <row r="1389" spans="1:2" x14ac:dyDescent="0.2">
      <c r="A1389" s="1"/>
      <c r="B1389" s="1"/>
    </row>
    <row r="1390" spans="1:2" x14ac:dyDescent="0.2">
      <c r="A1390" s="1"/>
      <c r="B1390" s="1"/>
    </row>
    <row r="1391" spans="1:2" x14ac:dyDescent="0.2">
      <c r="A1391" s="1"/>
      <c r="B1391" s="1"/>
    </row>
    <row r="1392" spans="1:2" x14ac:dyDescent="0.2">
      <c r="A1392" s="1"/>
      <c r="B1392" s="1"/>
    </row>
    <row r="1393" spans="1:2" x14ac:dyDescent="0.2">
      <c r="A1393" s="1"/>
      <c r="B1393" s="1"/>
    </row>
    <row r="1394" spans="1:2" x14ac:dyDescent="0.2">
      <c r="A1394" s="1"/>
      <c r="B1394" s="1"/>
    </row>
    <row r="1395" spans="1:2" x14ac:dyDescent="0.2">
      <c r="A1395" s="1"/>
      <c r="B1395" s="1"/>
    </row>
    <row r="1396" spans="1:2" x14ac:dyDescent="0.2">
      <c r="A1396" s="1"/>
      <c r="B1396" s="1"/>
    </row>
    <row r="1397" spans="1:2" x14ac:dyDescent="0.2">
      <c r="A1397" s="1"/>
      <c r="B1397" s="1"/>
    </row>
    <row r="1398" spans="1:2" x14ac:dyDescent="0.2">
      <c r="A1398" s="1"/>
      <c r="B1398" s="1"/>
    </row>
    <row r="1399" spans="1:2" x14ac:dyDescent="0.2">
      <c r="A1399" s="1"/>
      <c r="B1399" s="1"/>
    </row>
    <row r="1400" spans="1:2" x14ac:dyDescent="0.2">
      <c r="A1400" s="1"/>
      <c r="B1400" s="1"/>
    </row>
    <row r="1401" spans="1:2" x14ac:dyDescent="0.2">
      <c r="A1401" s="1"/>
      <c r="B1401" s="1"/>
    </row>
    <row r="1402" spans="1:2" x14ac:dyDescent="0.2">
      <c r="A1402" s="1"/>
      <c r="B1402" s="1"/>
    </row>
    <row r="1403" spans="1:2" x14ac:dyDescent="0.2">
      <c r="A1403" s="1"/>
      <c r="B1403" s="1"/>
    </row>
    <row r="1404" spans="1:2" x14ac:dyDescent="0.2">
      <c r="A1404" s="1"/>
      <c r="B1404" s="1"/>
    </row>
    <row r="1405" spans="1:2" x14ac:dyDescent="0.2">
      <c r="A1405" s="1"/>
      <c r="B1405" s="1"/>
    </row>
    <row r="1406" spans="1:2" x14ac:dyDescent="0.2">
      <c r="A1406" s="1"/>
      <c r="B1406" s="1"/>
    </row>
    <row r="1407" spans="1:2" x14ac:dyDescent="0.2">
      <c r="A1407" s="1"/>
      <c r="B1407" s="1"/>
    </row>
    <row r="1408" spans="1:2" x14ac:dyDescent="0.2">
      <c r="A1408" s="1"/>
      <c r="B1408" s="1"/>
    </row>
    <row r="1409" spans="1:2" x14ac:dyDescent="0.2">
      <c r="A1409" s="1"/>
      <c r="B1409" s="1"/>
    </row>
    <row r="1410" spans="1:2" x14ac:dyDescent="0.2">
      <c r="A1410" s="1"/>
      <c r="B1410" s="1"/>
    </row>
    <row r="1411" spans="1:2" x14ac:dyDescent="0.2">
      <c r="A1411" s="1"/>
      <c r="B1411" s="1"/>
    </row>
    <row r="1412" spans="1:2" x14ac:dyDescent="0.2">
      <c r="A1412" s="1"/>
      <c r="B1412" s="1"/>
    </row>
    <row r="1413" spans="1:2" x14ac:dyDescent="0.2">
      <c r="A1413" s="1"/>
      <c r="B1413" s="1"/>
    </row>
    <row r="1414" spans="1:2" x14ac:dyDescent="0.2">
      <c r="A1414" s="1"/>
      <c r="B1414" s="1"/>
    </row>
    <row r="1415" spans="1:2" x14ac:dyDescent="0.2">
      <c r="A1415" s="1"/>
      <c r="B1415" s="1"/>
    </row>
    <row r="1416" spans="1:2" x14ac:dyDescent="0.2">
      <c r="A1416" s="1"/>
      <c r="B1416" s="1"/>
    </row>
    <row r="1417" spans="1:2" x14ac:dyDescent="0.2">
      <c r="A1417" s="1"/>
      <c r="B1417" s="1"/>
    </row>
    <row r="1418" spans="1:2" x14ac:dyDescent="0.2">
      <c r="A1418" s="1"/>
      <c r="B1418" s="1"/>
    </row>
    <row r="1419" spans="1:2" x14ac:dyDescent="0.2">
      <c r="A1419" s="1"/>
      <c r="B1419" s="1"/>
    </row>
    <row r="1420" spans="1:2" x14ac:dyDescent="0.2">
      <c r="A1420" s="1"/>
      <c r="B1420" s="1"/>
    </row>
    <row r="1421" spans="1:2" x14ac:dyDescent="0.2">
      <c r="A1421" s="1"/>
      <c r="B1421" s="1"/>
    </row>
    <row r="1422" spans="1:2" x14ac:dyDescent="0.2">
      <c r="A1422" s="1"/>
      <c r="B1422" s="1"/>
    </row>
    <row r="1423" spans="1:2" x14ac:dyDescent="0.2">
      <c r="A1423" s="1"/>
      <c r="B1423" s="1"/>
    </row>
    <row r="1424" spans="1:2" x14ac:dyDescent="0.2">
      <c r="A1424" s="1"/>
      <c r="B1424" s="1"/>
    </row>
    <row r="1425" spans="1:2" x14ac:dyDescent="0.2">
      <c r="A1425" s="1"/>
      <c r="B1425" s="1"/>
    </row>
    <row r="1426" spans="1:2" x14ac:dyDescent="0.2">
      <c r="A1426" s="1"/>
      <c r="B1426" s="1"/>
    </row>
    <row r="1427" spans="1:2" x14ac:dyDescent="0.2">
      <c r="A1427" s="1"/>
      <c r="B1427" s="1"/>
    </row>
    <row r="1428" spans="1:2" x14ac:dyDescent="0.2">
      <c r="A1428" s="1"/>
      <c r="B1428" s="1"/>
    </row>
    <row r="1429" spans="1:2" x14ac:dyDescent="0.2">
      <c r="A1429" s="1"/>
      <c r="B1429" s="1"/>
    </row>
    <row r="1430" spans="1:2" x14ac:dyDescent="0.2">
      <c r="A1430" s="1"/>
      <c r="B1430" s="1"/>
    </row>
    <row r="1431" spans="1:2" x14ac:dyDescent="0.2">
      <c r="A1431" s="1"/>
      <c r="B1431" s="1"/>
    </row>
    <row r="1432" spans="1:2" x14ac:dyDescent="0.2">
      <c r="A1432" s="1"/>
      <c r="B1432" s="1"/>
    </row>
    <row r="1433" spans="1:2" x14ac:dyDescent="0.2">
      <c r="A1433" s="1"/>
      <c r="B1433" s="1"/>
    </row>
    <row r="1434" spans="1:2" x14ac:dyDescent="0.2">
      <c r="A1434" s="1"/>
      <c r="B1434" s="1"/>
    </row>
    <row r="1435" spans="1:2" x14ac:dyDescent="0.2">
      <c r="A1435" s="1"/>
      <c r="B1435" s="1"/>
    </row>
    <row r="1436" spans="1:2" x14ac:dyDescent="0.2">
      <c r="A1436" s="1"/>
      <c r="B1436" s="1"/>
    </row>
    <row r="1437" spans="1:2" x14ac:dyDescent="0.2">
      <c r="A1437" s="1"/>
      <c r="B1437" s="1"/>
    </row>
    <row r="1438" spans="1:2" x14ac:dyDescent="0.2">
      <c r="A1438" s="1"/>
      <c r="B1438" s="1"/>
    </row>
    <row r="1439" spans="1:2" x14ac:dyDescent="0.2">
      <c r="A1439" s="1"/>
      <c r="B1439" s="1"/>
    </row>
    <row r="1440" spans="1:2" x14ac:dyDescent="0.2">
      <c r="A1440" s="1"/>
      <c r="B1440" s="1"/>
    </row>
    <row r="1441" spans="1:2" x14ac:dyDescent="0.2">
      <c r="A1441" s="1"/>
      <c r="B1441" s="1"/>
    </row>
    <row r="1442" spans="1:2" x14ac:dyDescent="0.2">
      <c r="A1442" s="1"/>
      <c r="B1442" s="1"/>
    </row>
    <row r="1443" spans="1:2" x14ac:dyDescent="0.2">
      <c r="A1443" s="1"/>
      <c r="B1443" s="1"/>
    </row>
    <row r="1444" spans="1:2" x14ac:dyDescent="0.2">
      <c r="A1444" s="1"/>
      <c r="B1444" s="1"/>
    </row>
    <row r="1445" spans="1:2" x14ac:dyDescent="0.2">
      <c r="A1445" s="1"/>
      <c r="B1445" s="1"/>
    </row>
    <row r="1446" spans="1:2" x14ac:dyDescent="0.2">
      <c r="A1446" s="1"/>
      <c r="B1446" s="1"/>
    </row>
    <row r="1447" spans="1:2" x14ac:dyDescent="0.2">
      <c r="A1447" s="1"/>
      <c r="B1447" s="1"/>
    </row>
    <row r="1448" spans="1:2" x14ac:dyDescent="0.2">
      <c r="A1448" s="1"/>
      <c r="B1448" s="1"/>
    </row>
    <row r="1449" spans="1:2" x14ac:dyDescent="0.2">
      <c r="A1449" s="1"/>
      <c r="B1449" s="1"/>
    </row>
    <row r="1450" spans="1:2" x14ac:dyDescent="0.2">
      <c r="A1450" s="1"/>
      <c r="B1450" s="1"/>
    </row>
    <row r="1451" spans="1:2" x14ac:dyDescent="0.2">
      <c r="A1451" s="1"/>
      <c r="B1451" s="1"/>
    </row>
    <row r="1452" spans="1:2" x14ac:dyDescent="0.2">
      <c r="A1452" s="1"/>
      <c r="B1452" s="1"/>
    </row>
    <row r="1453" spans="1:2" x14ac:dyDescent="0.2">
      <c r="A1453" s="1"/>
      <c r="B1453" s="1"/>
    </row>
    <row r="1454" spans="1:2" x14ac:dyDescent="0.2">
      <c r="A1454" s="1"/>
      <c r="B1454" s="1"/>
    </row>
    <row r="1455" spans="1:2" x14ac:dyDescent="0.2">
      <c r="A1455" s="1"/>
      <c r="B1455" s="1"/>
    </row>
    <row r="1456" spans="1:2" x14ac:dyDescent="0.2">
      <c r="A1456" s="1"/>
      <c r="B1456" s="1"/>
    </row>
    <row r="1457" spans="1:2" x14ac:dyDescent="0.2">
      <c r="A1457" s="1"/>
      <c r="B1457" s="1"/>
    </row>
    <row r="1458" spans="1:2" x14ac:dyDescent="0.2">
      <c r="A1458" s="1"/>
      <c r="B1458" s="1"/>
    </row>
    <row r="1459" spans="1:2" x14ac:dyDescent="0.2">
      <c r="A1459" s="1"/>
      <c r="B1459" s="1"/>
    </row>
    <row r="1460" spans="1:2" x14ac:dyDescent="0.2">
      <c r="A1460" s="1"/>
      <c r="B1460" s="1"/>
    </row>
    <row r="1461" spans="1:2" x14ac:dyDescent="0.2">
      <c r="A1461" s="1"/>
      <c r="B1461" s="1"/>
    </row>
    <row r="1462" spans="1:2" x14ac:dyDescent="0.2">
      <c r="A1462" s="1"/>
      <c r="B1462" s="1"/>
    </row>
    <row r="1463" spans="1:2" x14ac:dyDescent="0.2">
      <c r="A1463" s="1"/>
      <c r="B1463" s="1"/>
    </row>
    <row r="1464" spans="1:2" x14ac:dyDescent="0.2">
      <c r="A1464" s="1"/>
      <c r="B1464" s="1"/>
    </row>
    <row r="1465" spans="1:2" x14ac:dyDescent="0.2">
      <c r="A1465" s="1"/>
      <c r="B1465" s="1"/>
    </row>
    <row r="1466" spans="1:2" x14ac:dyDescent="0.2">
      <c r="A1466" s="1"/>
      <c r="B1466" s="1"/>
    </row>
    <row r="1467" spans="1:2" x14ac:dyDescent="0.2">
      <c r="A1467" s="1"/>
      <c r="B1467" s="1"/>
    </row>
    <row r="1468" spans="1:2" x14ac:dyDescent="0.2">
      <c r="A1468" s="1"/>
      <c r="B1468" s="1"/>
    </row>
    <row r="1469" spans="1:2" x14ac:dyDescent="0.2">
      <c r="A1469" s="1"/>
      <c r="B1469" s="1"/>
    </row>
    <row r="1470" spans="1:2" x14ac:dyDescent="0.2">
      <c r="A1470" s="1"/>
      <c r="B1470" s="1"/>
    </row>
    <row r="1471" spans="1:2" x14ac:dyDescent="0.2">
      <c r="A1471" s="1"/>
      <c r="B1471" s="1"/>
    </row>
    <row r="1472" spans="1:2" x14ac:dyDescent="0.2">
      <c r="A1472" s="1"/>
      <c r="B1472" s="1"/>
    </row>
    <row r="1473" spans="1:2" x14ac:dyDescent="0.2">
      <c r="A1473" s="1"/>
      <c r="B1473" s="1"/>
    </row>
    <row r="1474" spans="1:2" x14ac:dyDescent="0.2">
      <c r="A1474" s="1"/>
      <c r="B1474" s="1"/>
    </row>
    <row r="1475" spans="1:2" x14ac:dyDescent="0.2">
      <c r="A1475" s="1"/>
      <c r="B1475" s="1"/>
    </row>
    <row r="1476" spans="1:2" x14ac:dyDescent="0.2">
      <c r="A1476" s="1"/>
      <c r="B1476" s="1"/>
    </row>
    <row r="1477" spans="1:2" x14ac:dyDescent="0.2">
      <c r="A1477" s="1"/>
      <c r="B1477" s="1"/>
    </row>
    <row r="1478" spans="1:2" x14ac:dyDescent="0.2">
      <c r="A1478" s="1"/>
      <c r="B1478" s="1"/>
    </row>
    <row r="1479" spans="1:2" x14ac:dyDescent="0.2">
      <c r="A1479" s="1"/>
      <c r="B1479" s="1"/>
    </row>
    <row r="1480" spans="1:2" x14ac:dyDescent="0.2">
      <c r="A1480" s="1"/>
      <c r="B1480" s="1"/>
    </row>
    <row r="1481" spans="1:2" x14ac:dyDescent="0.2">
      <c r="A1481" s="1"/>
      <c r="B1481" s="1"/>
    </row>
    <row r="1482" spans="1:2" x14ac:dyDescent="0.2">
      <c r="A1482" s="1"/>
      <c r="B1482" s="1"/>
    </row>
    <row r="1483" spans="1:2" x14ac:dyDescent="0.2">
      <c r="A1483" s="1"/>
      <c r="B1483" s="1"/>
    </row>
    <row r="1484" spans="1:2" x14ac:dyDescent="0.2">
      <c r="A1484" s="1"/>
      <c r="B1484" s="1"/>
    </row>
    <row r="1485" spans="1:2" x14ac:dyDescent="0.2">
      <c r="A1485" s="1"/>
      <c r="B1485" s="1"/>
    </row>
    <row r="1486" spans="1:2" x14ac:dyDescent="0.2">
      <c r="A1486" s="1"/>
      <c r="B1486" s="1"/>
    </row>
    <row r="1487" spans="1:2" x14ac:dyDescent="0.2">
      <c r="A1487" s="1"/>
      <c r="B1487" s="1"/>
    </row>
    <row r="1488" spans="1:2" x14ac:dyDescent="0.2">
      <c r="A1488" s="1"/>
      <c r="B1488" s="1"/>
    </row>
    <row r="1489" spans="1:2" x14ac:dyDescent="0.2">
      <c r="A1489" s="1"/>
      <c r="B1489" s="1"/>
    </row>
    <row r="1490" spans="1:2" x14ac:dyDescent="0.2">
      <c r="A1490" s="1"/>
      <c r="B1490" s="1"/>
    </row>
    <row r="1491" spans="1:2" x14ac:dyDescent="0.2">
      <c r="A1491" s="1"/>
      <c r="B1491" s="1"/>
    </row>
    <row r="1492" spans="1:2" x14ac:dyDescent="0.2">
      <c r="A1492" s="1"/>
      <c r="B1492" s="1"/>
    </row>
    <row r="1493" spans="1:2" x14ac:dyDescent="0.2">
      <c r="A1493" s="1"/>
      <c r="B1493" s="1"/>
    </row>
    <row r="1494" spans="1:2" x14ac:dyDescent="0.2">
      <c r="A1494" s="1"/>
      <c r="B1494" s="1"/>
    </row>
    <row r="1495" spans="1:2" x14ac:dyDescent="0.2">
      <c r="A1495" s="1"/>
      <c r="B1495" s="1"/>
    </row>
    <row r="1496" spans="1:2" x14ac:dyDescent="0.2">
      <c r="A1496" s="1"/>
      <c r="B1496" s="1"/>
    </row>
    <row r="1497" spans="1:2" x14ac:dyDescent="0.2">
      <c r="A1497" s="1"/>
      <c r="B1497" s="1"/>
    </row>
    <row r="1498" spans="1:2" x14ac:dyDescent="0.2">
      <c r="A1498" s="1"/>
      <c r="B1498" s="1"/>
    </row>
    <row r="1499" spans="1:2" x14ac:dyDescent="0.2">
      <c r="A1499" s="1"/>
      <c r="B1499" s="1"/>
    </row>
    <row r="1500" spans="1:2" x14ac:dyDescent="0.2">
      <c r="A1500" s="1"/>
      <c r="B1500" s="1"/>
    </row>
    <row r="1501" spans="1:2" x14ac:dyDescent="0.2">
      <c r="A1501" s="1"/>
      <c r="B1501" s="1"/>
    </row>
    <row r="1502" spans="1:2" x14ac:dyDescent="0.2">
      <c r="A1502" s="1"/>
      <c r="B1502" s="1"/>
    </row>
    <row r="1503" spans="1:2" x14ac:dyDescent="0.2">
      <c r="A1503" s="1"/>
      <c r="B1503" s="1"/>
    </row>
    <row r="1504" spans="1:2" x14ac:dyDescent="0.2">
      <c r="A1504" s="1"/>
      <c r="B1504" s="1"/>
    </row>
    <row r="1505" spans="1:2" x14ac:dyDescent="0.2">
      <c r="A1505" s="1"/>
      <c r="B1505" s="1"/>
    </row>
    <row r="1506" spans="1:2" x14ac:dyDescent="0.2">
      <c r="A1506" s="1"/>
      <c r="B1506" s="1"/>
    </row>
    <row r="1507" spans="1:2" x14ac:dyDescent="0.2">
      <c r="A1507" s="1"/>
      <c r="B1507" s="1"/>
    </row>
    <row r="1508" spans="1:2" x14ac:dyDescent="0.2">
      <c r="A1508" s="1"/>
      <c r="B1508" s="1"/>
    </row>
    <row r="1509" spans="1:2" x14ac:dyDescent="0.2">
      <c r="A1509" s="1"/>
      <c r="B1509" s="1"/>
    </row>
    <row r="1510" spans="1:2" x14ac:dyDescent="0.2">
      <c r="A1510" s="1"/>
      <c r="B1510" s="1"/>
    </row>
    <row r="1511" spans="1:2" x14ac:dyDescent="0.2">
      <c r="A1511" s="1"/>
      <c r="B1511" s="1"/>
    </row>
    <row r="1512" spans="1:2" x14ac:dyDescent="0.2">
      <c r="A1512" s="1"/>
      <c r="B1512" s="1"/>
    </row>
    <row r="1513" spans="1:2" x14ac:dyDescent="0.2">
      <c r="A1513" s="1"/>
      <c r="B1513" s="1"/>
    </row>
    <row r="1514" spans="1:2" x14ac:dyDescent="0.2">
      <c r="A1514" s="1"/>
      <c r="B1514" s="1"/>
    </row>
    <row r="1515" spans="1:2" x14ac:dyDescent="0.2">
      <c r="A1515" s="1"/>
      <c r="B1515" s="1"/>
    </row>
    <row r="1516" spans="1:2" x14ac:dyDescent="0.2">
      <c r="A1516" s="1"/>
      <c r="B1516" s="1"/>
    </row>
    <row r="1517" spans="1:2" x14ac:dyDescent="0.2">
      <c r="A1517" s="1"/>
      <c r="B1517" s="1"/>
    </row>
    <row r="1518" spans="1:2" x14ac:dyDescent="0.2">
      <c r="A1518" s="1"/>
      <c r="B1518" s="1"/>
    </row>
    <row r="1519" spans="1:2" x14ac:dyDescent="0.2">
      <c r="A1519" s="1"/>
      <c r="B1519" s="1"/>
    </row>
    <row r="1520" spans="1:2" x14ac:dyDescent="0.2">
      <c r="A1520" s="1"/>
      <c r="B1520" s="1"/>
    </row>
    <row r="1521" spans="1:2" x14ac:dyDescent="0.2">
      <c r="A1521" s="1"/>
      <c r="B1521" s="1"/>
    </row>
    <row r="1522" spans="1:2" x14ac:dyDescent="0.2">
      <c r="A1522" s="1"/>
      <c r="B1522" s="1"/>
    </row>
    <row r="1523" spans="1:2" x14ac:dyDescent="0.2">
      <c r="A1523" s="1"/>
      <c r="B1523" s="1"/>
    </row>
    <row r="1524" spans="1:2" x14ac:dyDescent="0.2">
      <c r="A1524" s="1"/>
      <c r="B1524" s="1"/>
    </row>
    <row r="1525" spans="1:2" x14ac:dyDescent="0.2">
      <c r="A1525" s="1"/>
      <c r="B1525" s="1"/>
    </row>
    <row r="1526" spans="1:2" x14ac:dyDescent="0.2">
      <c r="A1526" s="1"/>
      <c r="B1526" s="1"/>
    </row>
    <row r="1527" spans="1:2" x14ac:dyDescent="0.2">
      <c r="A1527" s="1"/>
      <c r="B1527" s="1"/>
    </row>
    <row r="1528" spans="1:2" x14ac:dyDescent="0.2">
      <c r="A1528" s="1"/>
      <c r="B1528" s="1"/>
    </row>
    <row r="1529" spans="1:2" x14ac:dyDescent="0.2">
      <c r="A1529" s="1"/>
      <c r="B1529" s="1"/>
    </row>
    <row r="1530" spans="1:2" x14ac:dyDescent="0.2">
      <c r="A1530" s="1"/>
      <c r="B1530" s="1"/>
    </row>
    <row r="1531" spans="1:2" x14ac:dyDescent="0.2">
      <c r="A1531" s="1"/>
      <c r="B1531" s="1"/>
    </row>
    <row r="1532" spans="1:2" x14ac:dyDescent="0.2">
      <c r="A1532" s="1"/>
      <c r="B1532" s="1"/>
    </row>
    <row r="1533" spans="1:2" x14ac:dyDescent="0.2">
      <c r="A1533" s="1"/>
      <c r="B1533" s="1"/>
    </row>
    <row r="1534" spans="1:2" x14ac:dyDescent="0.2">
      <c r="A1534" s="1"/>
      <c r="B1534" s="1"/>
    </row>
    <row r="1535" spans="1:2" x14ac:dyDescent="0.2">
      <c r="A1535" s="1"/>
      <c r="B1535" s="1"/>
    </row>
    <row r="1536" spans="1:2" x14ac:dyDescent="0.2">
      <c r="A1536" s="1"/>
      <c r="B1536" s="1"/>
    </row>
    <row r="1537" spans="1:2" x14ac:dyDescent="0.2">
      <c r="A1537" s="1"/>
      <c r="B1537" s="1"/>
    </row>
    <row r="1538" spans="1:2" x14ac:dyDescent="0.2">
      <c r="A1538" s="1"/>
      <c r="B1538" s="1"/>
    </row>
    <row r="1539" spans="1:2" x14ac:dyDescent="0.2">
      <c r="A1539" s="1"/>
      <c r="B1539" s="1"/>
    </row>
    <row r="1540" spans="1:2" x14ac:dyDescent="0.2">
      <c r="A1540" s="1"/>
      <c r="B1540" s="1"/>
    </row>
    <row r="1541" spans="1:2" x14ac:dyDescent="0.2">
      <c r="A1541" s="1"/>
      <c r="B1541" s="1"/>
    </row>
    <row r="1542" spans="1:2" x14ac:dyDescent="0.2">
      <c r="A1542" s="1"/>
      <c r="B1542" s="1"/>
    </row>
    <row r="1543" spans="1:2" x14ac:dyDescent="0.2">
      <c r="A1543" s="1"/>
      <c r="B1543" s="1"/>
    </row>
    <row r="1544" spans="1:2" x14ac:dyDescent="0.2">
      <c r="A1544" s="1"/>
      <c r="B1544" s="1"/>
    </row>
    <row r="1545" spans="1:2" x14ac:dyDescent="0.2">
      <c r="A1545" s="1"/>
      <c r="B1545" s="1"/>
    </row>
    <row r="1546" spans="1:2" x14ac:dyDescent="0.2">
      <c r="A1546" s="1"/>
      <c r="B1546" s="1"/>
    </row>
    <row r="1547" spans="1:2" x14ac:dyDescent="0.2">
      <c r="A1547" s="1"/>
      <c r="B1547" s="1"/>
    </row>
    <row r="1548" spans="1:2" x14ac:dyDescent="0.2">
      <c r="A1548" s="1"/>
      <c r="B1548" s="1"/>
    </row>
    <row r="1549" spans="1:2" x14ac:dyDescent="0.2">
      <c r="A1549" s="1"/>
      <c r="B1549" s="1"/>
    </row>
    <row r="1550" spans="1:2" x14ac:dyDescent="0.2">
      <c r="A1550" s="1"/>
      <c r="B1550" s="1"/>
    </row>
    <row r="1551" spans="1:2" x14ac:dyDescent="0.2">
      <c r="A1551" s="1"/>
      <c r="B1551" s="1"/>
    </row>
    <row r="1552" spans="1:2" x14ac:dyDescent="0.2">
      <c r="A1552" s="1"/>
      <c r="B1552" s="1"/>
    </row>
    <row r="1553" spans="1:2" x14ac:dyDescent="0.2">
      <c r="A1553" s="1"/>
      <c r="B1553" s="1"/>
    </row>
    <row r="1554" spans="1:2" x14ac:dyDescent="0.2">
      <c r="A1554" s="1"/>
      <c r="B1554" s="1"/>
    </row>
    <row r="1555" spans="1:2" x14ac:dyDescent="0.2">
      <c r="A1555" s="1"/>
      <c r="B1555" s="1"/>
    </row>
    <row r="1556" spans="1:2" x14ac:dyDescent="0.2">
      <c r="A1556" s="1"/>
      <c r="B1556" s="1"/>
    </row>
    <row r="1557" spans="1:2" x14ac:dyDescent="0.2">
      <c r="A1557" s="1"/>
      <c r="B1557" s="1"/>
    </row>
    <row r="1558" spans="1:2" x14ac:dyDescent="0.2">
      <c r="A1558" s="1"/>
      <c r="B1558" s="1"/>
    </row>
    <row r="1559" spans="1:2" x14ac:dyDescent="0.2">
      <c r="A1559" s="1"/>
      <c r="B1559" s="1"/>
    </row>
    <row r="1560" spans="1:2" x14ac:dyDescent="0.2">
      <c r="A1560" s="1"/>
      <c r="B1560" s="1"/>
    </row>
    <row r="1561" spans="1:2" x14ac:dyDescent="0.2">
      <c r="A1561" s="1"/>
    </row>
  </sheetData>
  <mergeCells count="13">
    <mergeCell ref="G9:G12"/>
    <mergeCell ref="E10:E12"/>
    <mergeCell ref="F10:F12"/>
    <mergeCell ref="E4:G4"/>
    <mergeCell ref="F5:G5"/>
    <mergeCell ref="A6:G6"/>
    <mergeCell ref="F7:G7"/>
    <mergeCell ref="A8:A12"/>
    <mergeCell ref="B8:B12"/>
    <mergeCell ref="C8:C12"/>
    <mergeCell ref="D8:D12"/>
    <mergeCell ref="E8:G8"/>
    <mergeCell ref="E9:F9"/>
  </mergeCells>
  <pageMargins left="0.7" right="0.7" top="0.75" bottom="0.75" header="0.3" footer="0.3"/>
  <pageSetup paperSize="9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workbookViewId="0"/>
  </sheetViews>
  <sheetFormatPr defaultRowHeight="12" x14ac:dyDescent="0.2"/>
  <cols>
    <col min="1" max="1" width="9.7109375" style="471" customWidth="1"/>
    <col min="2" max="2" width="4.42578125" style="471" customWidth="1"/>
    <col min="3" max="3" width="4.7109375" style="471" customWidth="1"/>
    <col min="4" max="4" width="4.42578125" style="471" customWidth="1"/>
    <col min="5" max="5" width="4.85546875" style="471" customWidth="1"/>
    <col min="6" max="6" width="5.5703125" style="471" customWidth="1"/>
    <col min="7" max="7" width="5.42578125" style="471" customWidth="1"/>
    <col min="8" max="8" width="5.85546875" style="471" customWidth="1"/>
    <col min="9" max="9" width="4.7109375" style="471" customWidth="1"/>
    <col min="10" max="10" width="6.28515625" style="471" customWidth="1"/>
    <col min="11" max="11" width="4.140625" style="471" customWidth="1"/>
    <col min="12" max="12" width="5.85546875" style="471" customWidth="1"/>
    <col min="13" max="13" width="4.42578125" style="471" customWidth="1"/>
    <col min="14" max="14" width="4.28515625" style="471" customWidth="1"/>
    <col min="15" max="15" width="4.85546875" style="471" customWidth="1"/>
    <col min="16" max="16" width="4.28515625" style="471" customWidth="1"/>
    <col min="17" max="17" width="4.85546875" style="471" customWidth="1"/>
    <col min="18" max="18" width="4.7109375" style="471" customWidth="1"/>
    <col min="19" max="19" width="5.140625" style="471" customWidth="1"/>
    <col min="20" max="20" width="4.5703125" style="471" customWidth="1"/>
    <col min="21" max="22" width="4.7109375" style="471" customWidth="1"/>
    <col min="23" max="23" width="5.28515625" style="471" customWidth="1"/>
    <col min="24" max="24" width="5.140625" style="471" customWidth="1"/>
    <col min="25" max="25" width="4.7109375" style="471" customWidth="1"/>
    <col min="26" max="26" width="6.28515625" style="471" customWidth="1"/>
    <col min="27" max="16384" width="9.140625" style="471"/>
  </cols>
  <sheetData>
    <row r="1" spans="1:26" ht="12.75" customHeight="1" x14ac:dyDescent="0.25">
      <c r="F1" s="472"/>
      <c r="P1" s="473"/>
      <c r="Q1" s="473"/>
      <c r="T1" s="473" t="s">
        <v>852</v>
      </c>
      <c r="U1" s="473"/>
      <c r="V1" s="473"/>
      <c r="W1" s="473"/>
      <c r="X1" s="473"/>
      <c r="Y1" s="473"/>
      <c r="Z1" s="473"/>
    </row>
    <row r="2" spans="1:26" ht="12.75" customHeight="1" x14ac:dyDescent="0.25">
      <c r="F2" s="595"/>
      <c r="G2" s="595"/>
      <c r="H2" s="595"/>
      <c r="I2" s="595"/>
      <c r="J2" s="474"/>
      <c r="P2" s="473"/>
      <c r="Q2" s="473"/>
      <c r="T2" s="473" t="s">
        <v>853</v>
      </c>
      <c r="U2" s="473"/>
      <c r="V2" s="473"/>
      <c r="W2" s="473"/>
      <c r="X2" s="473"/>
      <c r="Y2" s="473"/>
      <c r="Z2" s="473"/>
    </row>
    <row r="3" spans="1:26" ht="12.75" customHeight="1" x14ac:dyDescent="0.25">
      <c r="F3" s="474"/>
      <c r="G3" s="474"/>
      <c r="H3" s="474"/>
      <c r="I3" s="474"/>
      <c r="J3" s="474"/>
      <c r="P3" s="473"/>
      <c r="Q3" s="473"/>
      <c r="T3" s="473" t="s">
        <v>854</v>
      </c>
      <c r="U3" s="473"/>
      <c r="W3" s="85"/>
      <c r="X3" s="85"/>
      <c r="Y3" s="85"/>
      <c r="Z3" s="85"/>
    </row>
    <row r="4" spans="1:26" ht="27.75" customHeight="1" x14ac:dyDescent="0.25">
      <c r="F4" s="474"/>
      <c r="G4" s="474"/>
      <c r="H4" s="474"/>
      <c r="I4" s="474"/>
      <c r="J4" s="474"/>
      <c r="P4" s="473"/>
      <c r="Q4" s="473"/>
      <c r="T4" s="596" t="s">
        <v>925</v>
      </c>
      <c r="U4" s="596"/>
      <c r="V4" s="596"/>
      <c r="W4" s="596"/>
      <c r="X4" s="596"/>
      <c r="Y4" s="596"/>
      <c r="Z4" s="475"/>
    </row>
    <row r="5" spans="1:26" ht="12.75" customHeight="1" x14ac:dyDescent="0.25">
      <c r="F5" s="474"/>
      <c r="G5" s="474"/>
      <c r="H5" s="474"/>
      <c r="I5" s="474"/>
      <c r="J5" s="474"/>
      <c r="P5" s="473"/>
      <c r="Q5" s="473"/>
      <c r="U5" s="3"/>
      <c r="W5" s="85"/>
      <c r="X5" s="85"/>
      <c r="Y5" s="3" t="s">
        <v>855</v>
      </c>
      <c r="Z5" s="85"/>
    </row>
    <row r="6" spans="1:26" ht="12.75" customHeight="1" x14ac:dyDescent="0.25">
      <c r="F6" s="474"/>
      <c r="G6" s="474"/>
      <c r="H6" s="474"/>
      <c r="I6" s="474"/>
      <c r="J6" s="474"/>
      <c r="P6" s="473"/>
      <c r="Q6" s="473"/>
      <c r="T6" s="476"/>
      <c r="U6" s="476"/>
      <c r="X6" s="85"/>
      <c r="Y6" s="85"/>
      <c r="Z6" s="85"/>
    </row>
    <row r="7" spans="1:26" ht="15.75" customHeight="1" x14ac:dyDescent="0.2">
      <c r="A7" s="597" t="s">
        <v>856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</row>
    <row r="8" spans="1:26" ht="15.75" customHeight="1" x14ac:dyDescent="0.2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</row>
    <row r="9" spans="1:26" ht="12.75" x14ac:dyDescent="0.2">
      <c r="A9" s="477"/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Z9" s="478" t="s">
        <v>101</v>
      </c>
    </row>
    <row r="10" spans="1:26" ht="158.25" customHeight="1" x14ac:dyDescent="0.2">
      <c r="A10" s="479" t="s">
        <v>191</v>
      </c>
      <c r="B10" s="480" t="s">
        <v>857</v>
      </c>
      <c r="C10" s="480" t="s">
        <v>858</v>
      </c>
      <c r="D10" s="480" t="s">
        <v>859</v>
      </c>
      <c r="E10" s="480" t="s">
        <v>860</v>
      </c>
      <c r="F10" s="480" t="s">
        <v>861</v>
      </c>
      <c r="G10" s="480" t="s">
        <v>862</v>
      </c>
      <c r="H10" s="481" t="s">
        <v>863</v>
      </c>
      <c r="I10" s="481" t="s">
        <v>864</v>
      </c>
      <c r="J10" s="481" t="s">
        <v>865</v>
      </c>
      <c r="K10" s="480" t="s">
        <v>866</v>
      </c>
      <c r="L10" s="480" t="s">
        <v>867</v>
      </c>
      <c r="M10" s="480" t="s">
        <v>868</v>
      </c>
      <c r="N10" s="480" t="s">
        <v>869</v>
      </c>
      <c r="O10" s="480" t="s">
        <v>870</v>
      </c>
      <c r="P10" s="480" t="s">
        <v>871</v>
      </c>
      <c r="Q10" s="482" t="s">
        <v>872</v>
      </c>
      <c r="R10" s="482" t="s">
        <v>873</v>
      </c>
      <c r="S10" s="482" t="s">
        <v>874</v>
      </c>
      <c r="T10" s="482" t="s">
        <v>875</v>
      </c>
      <c r="U10" s="480" t="s">
        <v>876</v>
      </c>
      <c r="V10" s="480" t="s">
        <v>877</v>
      </c>
      <c r="W10" s="480" t="s">
        <v>878</v>
      </c>
      <c r="X10" s="480" t="s">
        <v>879</v>
      </c>
      <c r="Y10" s="480" t="s">
        <v>880</v>
      </c>
      <c r="Z10" s="479" t="s">
        <v>48</v>
      </c>
    </row>
    <row r="11" spans="1:26" ht="35.25" customHeight="1" x14ac:dyDescent="0.2">
      <c r="A11" s="483" t="s">
        <v>881</v>
      </c>
      <c r="B11" s="484">
        <v>0.9</v>
      </c>
      <c r="C11" s="485">
        <v>30.4</v>
      </c>
      <c r="D11" s="484">
        <v>37.799999999999997</v>
      </c>
      <c r="E11" s="484"/>
      <c r="F11" s="485">
        <v>213.9</v>
      </c>
      <c r="G11" s="484">
        <v>8.2279999999999998</v>
      </c>
      <c r="H11" s="486">
        <v>181.9</v>
      </c>
      <c r="I11" s="486">
        <v>605</v>
      </c>
      <c r="J11" s="487">
        <v>0.57999999999999996</v>
      </c>
      <c r="K11" s="484">
        <v>16.7</v>
      </c>
      <c r="L11" s="484">
        <v>6.7</v>
      </c>
      <c r="M11" s="485">
        <v>23.1</v>
      </c>
      <c r="N11" s="484">
        <v>6.7</v>
      </c>
      <c r="O11" s="485">
        <v>12.4</v>
      </c>
      <c r="P11" s="488">
        <v>0.4</v>
      </c>
      <c r="Q11" s="489">
        <v>389.7</v>
      </c>
      <c r="R11" s="489">
        <v>552.4</v>
      </c>
      <c r="S11" s="489"/>
      <c r="T11" s="489"/>
      <c r="U11" s="484"/>
      <c r="V11" s="484">
        <v>3.8</v>
      </c>
      <c r="W11" s="485">
        <v>2</v>
      </c>
      <c r="X11" s="484">
        <v>76.3</v>
      </c>
      <c r="Y11" s="490">
        <v>93.975999999999999</v>
      </c>
      <c r="Z11" s="547">
        <f>SUM(B11:Y11)</f>
        <v>2262.8840000000009</v>
      </c>
    </row>
    <row r="12" spans="1:26" ht="39.75" customHeight="1" x14ac:dyDescent="0.2">
      <c r="A12" s="483" t="s">
        <v>882</v>
      </c>
      <c r="B12" s="492"/>
      <c r="C12" s="492"/>
      <c r="D12" s="492"/>
      <c r="E12" s="492">
        <v>652.20000000000005</v>
      </c>
      <c r="F12" s="492"/>
      <c r="G12" s="492"/>
      <c r="H12" s="493"/>
      <c r="I12" s="492"/>
      <c r="J12" s="492"/>
      <c r="K12" s="493"/>
      <c r="L12" s="492"/>
      <c r="M12" s="492"/>
      <c r="N12" s="492"/>
      <c r="O12" s="493"/>
      <c r="P12" s="494"/>
      <c r="Q12" s="492"/>
      <c r="R12" s="492"/>
      <c r="S12" s="492"/>
      <c r="T12" s="492"/>
      <c r="U12" s="492"/>
      <c r="V12" s="492"/>
      <c r="W12" s="495"/>
      <c r="X12" s="492"/>
      <c r="Y12" s="492"/>
      <c r="Z12" s="491">
        <f>SUM(B12:Y12)</f>
        <v>652.20000000000005</v>
      </c>
    </row>
    <row r="13" spans="1:26" ht="51" customHeight="1" x14ac:dyDescent="0.2">
      <c r="A13" s="496" t="s">
        <v>192</v>
      </c>
      <c r="B13" s="497"/>
      <c r="C13" s="498"/>
      <c r="D13" s="498"/>
      <c r="E13" s="497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9"/>
      <c r="Q13" s="498"/>
      <c r="R13" s="498"/>
      <c r="S13" s="497">
        <v>267.60000000000002</v>
      </c>
      <c r="T13" s="497">
        <v>172.2</v>
      </c>
      <c r="U13" s="497">
        <v>63.3</v>
      </c>
      <c r="V13" s="498"/>
      <c r="W13" s="500"/>
      <c r="X13" s="498"/>
      <c r="Y13" s="498"/>
      <c r="Z13" s="491">
        <f>SUM(B13:Y13)</f>
        <v>503.1</v>
      </c>
    </row>
    <row r="14" spans="1:26" ht="39" customHeight="1" x14ac:dyDescent="0.2">
      <c r="A14" s="496" t="s">
        <v>883</v>
      </c>
      <c r="B14" s="497"/>
      <c r="C14" s="498"/>
      <c r="D14" s="498"/>
      <c r="E14" s="497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9"/>
      <c r="Q14" s="498"/>
      <c r="R14" s="497">
        <v>276.8</v>
      </c>
      <c r="S14" s="497"/>
      <c r="T14" s="497"/>
      <c r="U14" s="497"/>
      <c r="V14" s="498"/>
      <c r="W14" s="500"/>
      <c r="X14" s="498"/>
      <c r="Y14" s="498"/>
      <c r="Z14" s="491">
        <f>SUM(B14:Y14)</f>
        <v>276.8</v>
      </c>
    </row>
    <row r="15" spans="1:26" x14ac:dyDescent="0.2">
      <c r="A15" s="501" t="s">
        <v>48</v>
      </c>
      <c r="B15" s="502">
        <f t="shared" ref="B15:Y15" si="0">B11+B12+B13+B14</f>
        <v>0.9</v>
      </c>
      <c r="C15" s="502">
        <f t="shared" si="0"/>
        <v>30.4</v>
      </c>
      <c r="D15" s="502">
        <f t="shared" si="0"/>
        <v>37.799999999999997</v>
      </c>
      <c r="E15" s="502">
        <f t="shared" si="0"/>
        <v>652.20000000000005</v>
      </c>
      <c r="F15" s="502">
        <f t="shared" si="0"/>
        <v>213.9</v>
      </c>
      <c r="G15" s="503">
        <f t="shared" si="0"/>
        <v>8.2279999999999998</v>
      </c>
      <c r="H15" s="502">
        <f t="shared" si="0"/>
        <v>181.9</v>
      </c>
      <c r="I15" s="502">
        <f t="shared" si="0"/>
        <v>605</v>
      </c>
      <c r="J15" s="504">
        <f t="shared" si="0"/>
        <v>0.57999999999999996</v>
      </c>
      <c r="K15" s="502">
        <f t="shared" si="0"/>
        <v>16.7</v>
      </c>
      <c r="L15" s="502">
        <f t="shared" si="0"/>
        <v>6.7</v>
      </c>
      <c r="M15" s="502">
        <f t="shared" si="0"/>
        <v>23.1</v>
      </c>
      <c r="N15" s="502">
        <f t="shared" si="0"/>
        <v>6.7</v>
      </c>
      <c r="O15" s="502">
        <f t="shared" si="0"/>
        <v>12.4</v>
      </c>
      <c r="P15" s="502">
        <f t="shared" si="0"/>
        <v>0.4</v>
      </c>
      <c r="Q15" s="502">
        <f t="shared" si="0"/>
        <v>389.7</v>
      </c>
      <c r="R15" s="502">
        <f t="shared" si="0"/>
        <v>829.2</v>
      </c>
      <c r="S15" s="502">
        <f t="shared" si="0"/>
        <v>267.60000000000002</v>
      </c>
      <c r="T15" s="502">
        <f t="shared" si="0"/>
        <v>172.2</v>
      </c>
      <c r="U15" s="502">
        <f t="shared" si="0"/>
        <v>63.3</v>
      </c>
      <c r="V15" s="502">
        <f t="shared" si="0"/>
        <v>3.8</v>
      </c>
      <c r="W15" s="505">
        <f t="shared" si="0"/>
        <v>2</v>
      </c>
      <c r="X15" s="502">
        <f t="shared" si="0"/>
        <v>76.3</v>
      </c>
      <c r="Y15" s="503">
        <f t="shared" si="0"/>
        <v>93.975999999999999</v>
      </c>
      <c r="Z15" s="506">
        <f>SUM(B15:Y15)</f>
        <v>3694.9840000000004</v>
      </c>
    </row>
    <row r="16" spans="1:26" x14ac:dyDescent="0.2">
      <c r="A16" s="477"/>
      <c r="L16" s="477"/>
      <c r="M16" s="477"/>
      <c r="N16" s="477"/>
      <c r="O16" s="477"/>
    </row>
    <row r="17" spans="1:16" x14ac:dyDescent="0.2">
      <c r="A17" s="477"/>
      <c r="K17" s="507"/>
      <c r="L17" s="507"/>
      <c r="M17" s="507"/>
      <c r="N17" s="507"/>
      <c r="O17" s="507"/>
      <c r="P17" s="477"/>
    </row>
    <row r="18" spans="1:16" x14ac:dyDescent="0.2">
      <c r="A18" s="477"/>
    </row>
    <row r="19" spans="1:16" x14ac:dyDescent="0.2">
      <c r="A19" s="477"/>
    </row>
    <row r="20" spans="1:16" x14ac:dyDescent="0.2">
      <c r="A20" s="477"/>
    </row>
    <row r="21" spans="1:16" x14ac:dyDescent="0.2">
      <c r="A21" s="477"/>
    </row>
    <row r="22" spans="1:16" x14ac:dyDescent="0.2">
      <c r="A22" s="477"/>
    </row>
    <row r="23" spans="1:16" x14ac:dyDescent="0.2">
      <c r="A23" s="477"/>
    </row>
    <row r="24" spans="1:16" x14ac:dyDescent="0.2">
      <c r="A24" s="477"/>
    </row>
    <row r="25" spans="1:16" x14ac:dyDescent="0.2">
      <c r="A25" s="477"/>
    </row>
    <row r="26" spans="1:16" x14ac:dyDescent="0.2">
      <c r="A26" s="477"/>
    </row>
    <row r="27" spans="1:16" x14ac:dyDescent="0.2">
      <c r="A27" s="477"/>
    </row>
    <row r="28" spans="1:16" x14ac:dyDescent="0.2">
      <c r="A28" s="477"/>
    </row>
    <row r="29" spans="1:16" x14ac:dyDescent="0.2">
      <c r="A29" s="477"/>
    </row>
    <row r="30" spans="1:16" x14ac:dyDescent="0.2">
      <c r="A30" s="477"/>
    </row>
    <row r="31" spans="1:16" x14ac:dyDescent="0.2">
      <c r="A31" s="477"/>
    </row>
    <row r="32" spans="1:16" x14ac:dyDescent="0.2">
      <c r="A32" s="477"/>
    </row>
    <row r="33" spans="1:1" x14ac:dyDescent="0.2">
      <c r="A33" s="477"/>
    </row>
    <row r="34" spans="1:1" x14ac:dyDescent="0.2">
      <c r="A34" s="477"/>
    </row>
    <row r="35" spans="1:1" x14ac:dyDescent="0.2">
      <c r="A35" s="477"/>
    </row>
    <row r="36" spans="1:1" x14ac:dyDescent="0.2">
      <c r="A36" s="477"/>
    </row>
    <row r="37" spans="1:1" x14ac:dyDescent="0.2">
      <c r="A37" s="477"/>
    </row>
    <row r="38" spans="1:1" x14ac:dyDescent="0.2">
      <c r="A38" s="477"/>
    </row>
    <row r="39" spans="1:1" x14ac:dyDescent="0.2">
      <c r="A39" s="477"/>
    </row>
    <row r="40" spans="1:1" x14ac:dyDescent="0.2">
      <c r="A40" s="477"/>
    </row>
    <row r="41" spans="1:1" x14ac:dyDescent="0.2">
      <c r="A41" s="477"/>
    </row>
    <row r="42" spans="1:1" x14ac:dyDescent="0.2">
      <c r="A42" s="477"/>
    </row>
    <row r="43" spans="1:1" x14ac:dyDescent="0.2">
      <c r="A43" s="477"/>
    </row>
    <row r="44" spans="1:1" x14ac:dyDescent="0.2">
      <c r="A44" s="477"/>
    </row>
    <row r="45" spans="1:1" x14ac:dyDescent="0.2">
      <c r="A45" s="477"/>
    </row>
    <row r="46" spans="1:1" x14ac:dyDescent="0.2">
      <c r="A46" s="477"/>
    </row>
    <row r="47" spans="1:1" x14ac:dyDescent="0.2">
      <c r="A47" s="477"/>
    </row>
    <row r="48" spans="1:1" x14ac:dyDescent="0.2">
      <c r="A48" s="477"/>
    </row>
    <row r="49" spans="1:1" x14ac:dyDescent="0.2">
      <c r="A49" s="477"/>
    </row>
    <row r="50" spans="1:1" x14ac:dyDescent="0.2">
      <c r="A50" s="477"/>
    </row>
    <row r="51" spans="1:1" x14ac:dyDescent="0.2">
      <c r="A51" s="477"/>
    </row>
    <row r="52" spans="1:1" x14ac:dyDescent="0.2">
      <c r="A52" s="477"/>
    </row>
    <row r="53" spans="1:1" x14ac:dyDescent="0.2">
      <c r="A53" s="477"/>
    </row>
    <row r="54" spans="1:1" x14ac:dyDescent="0.2">
      <c r="A54" s="477"/>
    </row>
    <row r="55" spans="1:1" x14ac:dyDescent="0.2">
      <c r="A55" s="477"/>
    </row>
    <row r="56" spans="1:1" x14ac:dyDescent="0.2">
      <c r="A56" s="477"/>
    </row>
    <row r="57" spans="1:1" x14ac:dyDescent="0.2">
      <c r="A57" s="477"/>
    </row>
    <row r="58" spans="1:1" x14ac:dyDescent="0.2">
      <c r="A58" s="477"/>
    </row>
    <row r="59" spans="1:1" x14ac:dyDescent="0.2">
      <c r="A59" s="477"/>
    </row>
    <row r="60" spans="1:1" x14ac:dyDescent="0.2">
      <c r="A60" s="477"/>
    </row>
    <row r="61" spans="1:1" x14ac:dyDescent="0.2">
      <c r="A61" s="477"/>
    </row>
    <row r="62" spans="1:1" x14ac:dyDescent="0.2">
      <c r="A62" s="477"/>
    </row>
    <row r="63" spans="1:1" x14ac:dyDescent="0.2">
      <c r="A63" s="477"/>
    </row>
    <row r="64" spans="1:1" x14ac:dyDescent="0.2">
      <c r="A64" s="477"/>
    </row>
    <row r="65" spans="1:1" x14ac:dyDescent="0.2">
      <c r="A65" s="477"/>
    </row>
    <row r="66" spans="1:1" x14ac:dyDescent="0.2">
      <c r="A66" s="477"/>
    </row>
    <row r="67" spans="1:1" x14ac:dyDescent="0.2">
      <c r="A67" s="477"/>
    </row>
    <row r="68" spans="1:1" x14ac:dyDescent="0.2">
      <c r="A68" s="477"/>
    </row>
    <row r="69" spans="1:1" x14ac:dyDescent="0.2">
      <c r="A69" s="477"/>
    </row>
    <row r="70" spans="1:1" x14ac:dyDescent="0.2">
      <c r="A70" s="477"/>
    </row>
    <row r="71" spans="1:1" x14ac:dyDescent="0.2">
      <c r="A71" s="477"/>
    </row>
    <row r="72" spans="1:1" x14ac:dyDescent="0.2">
      <c r="A72" s="477"/>
    </row>
    <row r="73" spans="1:1" x14ac:dyDescent="0.2">
      <c r="A73" s="477"/>
    </row>
    <row r="74" spans="1:1" x14ac:dyDescent="0.2">
      <c r="A74" s="477"/>
    </row>
    <row r="75" spans="1:1" x14ac:dyDescent="0.2">
      <c r="A75" s="477"/>
    </row>
    <row r="76" spans="1:1" x14ac:dyDescent="0.2">
      <c r="A76" s="477"/>
    </row>
  </sheetData>
  <mergeCells count="3">
    <mergeCell ref="F2:I2"/>
    <mergeCell ref="T4:Y4"/>
    <mergeCell ref="A7:Z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/>
  </sheetViews>
  <sheetFormatPr defaultRowHeight="12.75" x14ac:dyDescent="0.2"/>
  <cols>
    <col min="2" max="2" width="36.85546875" customWidth="1"/>
    <col min="3" max="3" width="5.85546875" customWidth="1"/>
    <col min="4" max="4" width="8.42578125" customWidth="1"/>
    <col min="5" max="5" width="8.5703125" customWidth="1"/>
    <col min="6" max="6" width="8.140625" customWidth="1"/>
    <col min="7" max="7" width="8.28515625" customWidth="1"/>
  </cols>
  <sheetData>
    <row r="1" spans="1:9" x14ac:dyDescent="0.2">
      <c r="E1" s="7" t="s">
        <v>0</v>
      </c>
      <c r="F1" s="7"/>
      <c r="G1" s="6"/>
    </row>
    <row r="2" spans="1:9" x14ac:dyDescent="0.2">
      <c r="E2" s="8" t="s">
        <v>184</v>
      </c>
      <c r="F2" s="8"/>
      <c r="G2" s="6"/>
    </row>
    <row r="3" spans="1:9" x14ac:dyDescent="0.2">
      <c r="E3" s="8" t="s">
        <v>293</v>
      </c>
      <c r="F3" s="8"/>
      <c r="G3" s="9"/>
    </row>
    <row r="4" spans="1:9" ht="39" customHeight="1" x14ac:dyDescent="0.2">
      <c r="E4" s="573" t="s">
        <v>924</v>
      </c>
      <c r="F4" s="573"/>
      <c r="G4" s="573"/>
    </row>
    <row r="5" spans="1:9" x14ac:dyDescent="0.2">
      <c r="E5" s="3"/>
      <c r="G5" s="3" t="s">
        <v>224</v>
      </c>
    </row>
    <row r="6" spans="1:9" ht="15" x14ac:dyDescent="0.25">
      <c r="F6" s="3"/>
      <c r="H6" s="85"/>
      <c r="I6" s="85"/>
    </row>
    <row r="7" spans="1:9" ht="15" customHeight="1" x14ac:dyDescent="0.2">
      <c r="A7" s="601" t="s">
        <v>225</v>
      </c>
      <c r="B7" s="601"/>
      <c r="C7" s="601"/>
      <c r="D7" s="601"/>
      <c r="E7" s="601"/>
      <c r="F7" s="601"/>
      <c r="G7" s="601"/>
    </row>
    <row r="8" spans="1:9" ht="15" customHeight="1" x14ac:dyDescent="0.2">
      <c r="A8" s="601"/>
      <c r="B8" s="601"/>
      <c r="C8" s="601"/>
      <c r="D8" s="601"/>
      <c r="E8" s="601"/>
      <c r="F8" s="601"/>
      <c r="G8" s="601"/>
    </row>
    <row r="9" spans="1:9" x14ac:dyDescent="0.2">
      <c r="F9" s="602" t="s">
        <v>101</v>
      </c>
      <c r="G9" s="602"/>
    </row>
    <row r="10" spans="1:9" x14ac:dyDescent="0.2">
      <c r="A10" s="603" t="s">
        <v>76</v>
      </c>
      <c r="B10" s="606" t="s">
        <v>226</v>
      </c>
      <c r="C10" s="609" t="s">
        <v>227</v>
      </c>
      <c r="D10" s="612" t="s">
        <v>48</v>
      </c>
      <c r="E10" s="615" t="s">
        <v>228</v>
      </c>
      <c r="F10" s="616"/>
      <c r="G10" s="617"/>
    </row>
    <row r="11" spans="1:9" x14ac:dyDescent="0.2">
      <c r="A11" s="604"/>
      <c r="B11" s="607"/>
      <c r="C11" s="610"/>
      <c r="D11" s="613"/>
      <c r="E11" s="615" t="s">
        <v>229</v>
      </c>
      <c r="F11" s="616"/>
      <c r="G11" s="603" t="s">
        <v>230</v>
      </c>
    </row>
    <row r="12" spans="1:9" x14ac:dyDescent="0.2">
      <c r="A12" s="604"/>
      <c r="B12" s="607"/>
      <c r="C12" s="610"/>
      <c r="D12" s="613"/>
      <c r="E12" s="598" t="s">
        <v>231</v>
      </c>
      <c r="F12" s="598" t="s">
        <v>232</v>
      </c>
      <c r="G12" s="604"/>
    </row>
    <row r="13" spans="1:9" x14ac:dyDescent="0.2">
      <c r="A13" s="604"/>
      <c r="B13" s="607"/>
      <c r="C13" s="610"/>
      <c r="D13" s="613"/>
      <c r="E13" s="599"/>
      <c r="F13" s="599"/>
      <c r="G13" s="604"/>
    </row>
    <row r="14" spans="1:9" ht="24.75" customHeight="1" x14ac:dyDescent="0.2">
      <c r="A14" s="605"/>
      <c r="B14" s="608"/>
      <c r="C14" s="611"/>
      <c r="D14" s="614"/>
      <c r="E14" s="600"/>
      <c r="F14" s="600"/>
      <c r="G14" s="605"/>
    </row>
    <row r="15" spans="1:9" x14ac:dyDescent="0.2">
      <c r="A15" s="86">
        <v>1</v>
      </c>
      <c r="B15" s="87">
        <v>2</v>
      </c>
      <c r="C15" s="88">
        <v>3</v>
      </c>
      <c r="D15" s="86">
        <v>4</v>
      </c>
      <c r="E15" s="86">
        <v>5</v>
      </c>
      <c r="F15" s="86">
        <v>6</v>
      </c>
      <c r="G15" s="86">
        <v>7</v>
      </c>
    </row>
    <row r="16" spans="1:9" x14ac:dyDescent="0.2">
      <c r="A16" s="89" t="s">
        <v>1</v>
      </c>
      <c r="B16" s="90" t="s">
        <v>80</v>
      </c>
      <c r="C16" s="91"/>
      <c r="D16" s="92">
        <f>E16+G16</f>
        <v>39.5</v>
      </c>
      <c r="E16" s="93">
        <f>E18</f>
        <v>0</v>
      </c>
      <c r="F16" s="92"/>
      <c r="G16" s="93">
        <f>G18</f>
        <v>39.5</v>
      </c>
    </row>
    <row r="17" spans="1:7" ht="10.5" customHeight="1" x14ac:dyDescent="0.2">
      <c r="A17" s="94"/>
      <c r="B17" s="95" t="s">
        <v>228</v>
      </c>
      <c r="C17" s="96"/>
      <c r="D17" s="97"/>
      <c r="E17" s="98"/>
      <c r="F17" s="97"/>
      <c r="G17" s="98"/>
    </row>
    <row r="18" spans="1:7" x14ac:dyDescent="0.2">
      <c r="A18" s="94" t="s">
        <v>2</v>
      </c>
      <c r="B18" s="99" t="s">
        <v>233</v>
      </c>
      <c r="C18" s="100" t="s">
        <v>234</v>
      </c>
      <c r="D18" s="101">
        <f>E18+G18</f>
        <v>39.5</v>
      </c>
      <c r="E18" s="102">
        <f>E19</f>
        <v>0</v>
      </c>
      <c r="F18" s="101"/>
      <c r="G18" s="102">
        <f>G19</f>
        <v>39.5</v>
      </c>
    </row>
    <row r="19" spans="1:7" ht="27" customHeight="1" x14ac:dyDescent="0.2">
      <c r="A19" s="103" t="s">
        <v>235</v>
      </c>
      <c r="B19" s="104" t="s">
        <v>236</v>
      </c>
      <c r="C19" s="105"/>
      <c r="D19" s="106">
        <f t="shared" ref="D19" si="0">E19+G19</f>
        <v>39.5</v>
      </c>
      <c r="E19" s="107">
        <v>0</v>
      </c>
      <c r="F19" s="78"/>
      <c r="G19" s="107">
        <v>39.5</v>
      </c>
    </row>
    <row r="20" spans="1:7" x14ac:dyDescent="0.2">
      <c r="A20" s="108" t="s">
        <v>3</v>
      </c>
      <c r="B20" s="109" t="s">
        <v>46</v>
      </c>
      <c r="C20" s="110"/>
      <c r="D20" s="92">
        <f>E20+G20</f>
        <v>2791.1</v>
      </c>
      <c r="E20" s="111">
        <f>E22+E24+E27+E30+E44+E46</f>
        <v>1188.5</v>
      </c>
      <c r="F20" s="111"/>
      <c r="G20" s="111">
        <f t="shared" ref="G20" si="1">G22+G24+G27+G30+G44+G46</f>
        <v>1602.6</v>
      </c>
    </row>
    <row r="21" spans="1:7" ht="12.75" customHeight="1" x14ac:dyDescent="0.2">
      <c r="A21" s="94"/>
      <c r="B21" s="112" t="s">
        <v>228</v>
      </c>
      <c r="C21" s="113"/>
      <c r="E21" s="114"/>
      <c r="G21" s="114"/>
    </row>
    <row r="22" spans="1:7" ht="12.75" customHeight="1" x14ac:dyDescent="0.2">
      <c r="A22" s="94" t="s">
        <v>4</v>
      </c>
      <c r="B22" s="115" t="s">
        <v>237</v>
      </c>
      <c r="C22" s="96" t="s">
        <v>238</v>
      </c>
      <c r="D22" s="101">
        <f>E22+G22</f>
        <v>200</v>
      </c>
      <c r="E22" s="102">
        <f>E23</f>
        <v>0</v>
      </c>
      <c r="F22" s="101"/>
      <c r="G22" s="102">
        <f>G23</f>
        <v>200</v>
      </c>
    </row>
    <row r="23" spans="1:7" ht="12.75" customHeight="1" x14ac:dyDescent="0.2">
      <c r="A23" s="94" t="s">
        <v>5</v>
      </c>
      <c r="B23" s="116" t="s">
        <v>239</v>
      </c>
      <c r="C23" s="113"/>
      <c r="D23" s="97">
        <f>E23+G23</f>
        <v>200</v>
      </c>
      <c r="E23" s="98">
        <v>0</v>
      </c>
      <c r="G23" s="98">
        <v>200</v>
      </c>
    </row>
    <row r="24" spans="1:7" ht="12.75" customHeight="1" x14ac:dyDescent="0.2">
      <c r="A24" s="94" t="s">
        <v>146</v>
      </c>
      <c r="B24" s="117" t="s">
        <v>240</v>
      </c>
      <c r="C24" s="118" t="s">
        <v>241</v>
      </c>
      <c r="D24" s="117">
        <f t="shared" ref="D24:D53" si="2">E24+G24</f>
        <v>298.7</v>
      </c>
      <c r="E24" s="102">
        <f>E25</f>
        <v>56.7</v>
      </c>
      <c r="F24" s="102"/>
      <c r="G24" s="102">
        <f>G25+G26</f>
        <v>242</v>
      </c>
    </row>
    <row r="25" spans="1:7" ht="23.25" customHeight="1" x14ac:dyDescent="0.2">
      <c r="A25" s="119" t="s">
        <v>148</v>
      </c>
      <c r="B25" s="120" t="s">
        <v>242</v>
      </c>
      <c r="C25" s="121"/>
      <c r="D25">
        <f t="shared" si="2"/>
        <v>56.7</v>
      </c>
      <c r="E25" s="114">
        <v>56.7</v>
      </c>
      <c r="G25" s="114"/>
    </row>
    <row r="26" spans="1:7" ht="15" customHeight="1" x14ac:dyDescent="0.2">
      <c r="A26" s="119" t="s">
        <v>156</v>
      </c>
      <c r="B26" s="116" t="s">
        <v>282</v>
      </c>
      <c r="C26" s="121"/>
      <c r="D26">
        <f t="shared" si="2"/>
        <v>242</v>
      </c>
      <c r="E26" s="114"/>
      <c r="G26" s="114">
        <v>242</v>
      </c>
    </row>
    <row r="27" spans="1:7" x14ac:dyDescent="0.2">
      <c r="A27" s="119" t="s">
        <v>243</v>
      </c>
      <c r="B27" s="122" t="s">
        <v>244</v>
      </c>
      <c r="C27" s="123" t="s">
        <v>16</v>
      </c>
      <c r="D27">
        <f t="shared" si="2"/>
        <v>114.5</v>
      </c>
      <c r="E27" s="98">
        <f>E28+E29</f>
        <v>114.5</v>
      </c>
      <c r="G27" s="114"/>
    </row>
    <row r="28" spans="1:7" ht="29.25" customHeight="1" x14ac:dyDescent="0.2">
      <c r="A28" s="124" t="s">
        <v>245</v>
      </c>
      <c r="B28" s="125" t="s">
        <v>236</v>
      </c>
      <c r="C28" s="123"/>
      <c r="D28" s="97">
        <f t="shared" si="2"/>
        <v>97.3</v>
      </c>
      <c r="E28" s="98">
        <v>97.3</v>
      </c>
      <c r="G28" s="114"/>
    </row>
    <row r="29" spans="1:7" ht="26.25" customHeight="1" x14ac:dyDescent="0.2">
      <c r="A29" s="124" t="s">
        <v>246</v>
      </c>
      <c r="B29" s="126" t="s">
        <v>247</v>
      </c>
      <c r="C29" s="123"/>
      <c r="D29" s="97">
        <f t="shared" si="2"/>
        <v>17.2</v>
      </c>
      <c r="E29" s="98">
        <v>17.2</v>
      </c>
      <c r="G29" s="114"/>
    </row>
    <row r="30" spans="1:7" ht="28.5" customHeight="1" x14ac:dyDescent="0.2">
      <c r="A30" s="124" t="s">
        <v>248</v>
      </c>
      <c r="B30" s="127" t="s">
        <v>249</v>
      </c>
      <c r="C30" s="128"/>
      <c r="D30" s="97">
        <f t="shared" si="2"/>
        <v>1261.5</v>
      </c>
      <c r="E30" s="98">
        <f>E31</f>
        <v>758.9</v>
      </c>
      <c r="F30" s="98"/>
      <c r="G30" s="98">
        <f t="shared" ref="G30" si="3">G31</f>
        <v>502.6</v>
      </c>
    </row>
    <row r="31" spans="1:7" ht="27" customHeight="1" x14ac:dyDescent="0.2">
      <c r="A31" s="124" t="s">
        <v>250</v>
      </c>
      <c r="B31" s="125" t="s">
        <v>236</v>
      </c>
      <c r="C31" s="129" t="s">
        <v>251</v>
      </c>
      <c r="D31" s="97">
        <f t="shared" si="2"/>
        <v>1261.5</v>
      </c>
      <c r="E31" s="98">
        <v>758.9</v>
      </c>
      <c r="G31" s="98">
        <v>502.6</v>
      </c>
    </row>
    <row r="32" spans="1:7" ht="12" customHeight="1" x14ac:dyDescent="0.2">
      <c r="A32" s="119"/>
      <c r="B32" s="130" t="s">
        <v>252</v>
      </c>
      <c r="C32" s="123"/>
      <c r="D32" s="97"/>
      <c r="E32" s="98"/>
      <c r="G32" s="114"/>
    </row>
    <row r="33" spans="1:10" x14ac:dyDescent="0.2">
      <c r="A33" s="119" t="s">
        <v>253</v>
      </c>
      <c r="B33" s="112" t="s">
        <v>254</v>
      </c>
      <c r="C33" s="123"/>
      <c r="D33" s="97">
        <f t="shared" si="2"/>
        <v>19.600000000000001</v>
      </c>
      <c r="E33" s="98">
        <v>19.600000000000001</v>
      </c>
      <c r="G33" s="114"/>
    </row>
    <row r="34" spans="1:10" x14ac:dyDescent="0.2">
      <c r="A34" s="119" t="s">
        <v>255</v>
      </c>
      <c r="B34" s="112" t="s">
        <v>256</v>
      </c>
      <c r="C34" s="123"/>
      <c r="D34" s="97">
        <f t="shared" si="2"/>
        <v>42.7</v>
      </c>
      <c r="E34" s="98">
        <v>42.7</v>
      </c>
      <c r="G34" s="114"/>
      <c r="J34" s="97"/>
    </row>
    <row r="35" spans="1:10" x14ac:dyDescent="0.2">
      <c r="A35" s="119" t="s">
        <v>257</v>
      </c>
      <c r="B35" s="112" t="s">
        <v>258</v>
      </c>
      <c r="C35" s="123"/>
      <c r="D35" s="97">
        <f t="shared" si="2"/>
        <v>65</v>
      </c>
      <c r="E35" s="98">
        <v>50</v>
      </c>
      <c r="G35" s="98">
        <v>15</v>
      </c>
    </row>
    <row r="36" spans="1:10" x14ac:dyDescent="0.2">
      <c r="A36" s="119" t="s">
        <v>259</v>
      </c>
      <c r="B36" s="112" t="s">
        <v>260</v>
      </c>
      <c r="C36" s="123"/>
      <c r="D36" s="97">
        <f t="shared" si="2"/>
        <v>42.2</v>
      </c>
      <c r="E36" s="98">
        <v>26.2</v>
      </c>
      <c r="G36" s="98">
        <v>16</v>
      </c>
    </row>
    <row r="37" spans="1:10" x14ac:dyDescent="0.2">
      <c r="A37" s="119" t="s">
        <v>261</v>
      </c>
      <c r="B37" s="112" t="s">
        <v>262</v>
      </c>
      <c r="C37" s="123"/>
      <c r="D37" s="97">
        <f t="shared" si="2"/>
        <v>88.5</v>
      </c>
      <c r="E37" s="98">
        <v>88.5</v>
      </c>
      <c r="G37" s="114"/>
      <c r="I37" s="97"/>
    </row>
    <row r="38" spans="1:10" x14ac:dyDescent="0.2">
      <c r="A38" s="119" t="s">
        <v>263</v>
      </c>
      <c r="B38" s="112" t="s">
        <v>264</v>
      </c>
      <c r="C38" s="123"/>
      <c r="D38" s="97">
        <f t="shared" si="2"/>
        <v>15.7</v>
      </c>
      <c r="E38" s="98">
        <v>15.7</v>
      </c>
      <c r="G38" s="114"/>
    </row>
    <row r="39" spans="1:10" x14ac:dyDescent="0.2">
      <c r="A39" s="119" t="s">
        <v>265</v>
      </c>
      <c r="B39" s="112" t="s">
        <v>266</v>
      </c>
      <c r="C39" s="123"/>
      <c r="D39" s="97">
        <f t="shared" si="2"/>
        <v>62.3</v>
      </c>
      <c r="E39" s="98">
        <v>62.3</v>
      </c>
      <c r="G39" s="114"/>
    </row>
    <row r="40" spans="1:10" x14ac:dyDescent="0.2">
      <c r="A40" s="119" t="s">
        <v>267</v>
      </c>
      <c r="B40" s="112" t="s">
        <v>268</v>
      </c>
      <c r="C40" s="123"/>
      <c r="D40" s="97">
        <f t="shared" si="2"/>
        <v>90.2</v>
      </c>
      <c r="E40" s="98">
        <v>80.2</v>
      </c>
      <c r="G40" s="98">
        <v>10</v>
      </c>
    </row>
    <row r="41" spans="1:10" x14ac:dyDescent="0.2">
      <c r="A41" s="119" t="s">
        <v>269</v>
      </c>
      <c r="B41" s="112" t="s">
        <v>270</v>
      </c>
      <c r="C41" s="123"/>
      <c r="D41" s="97">
        <f t="shared" si="2"/>
        <v>72.599999999999994</v>
      </c>
      <c r="E41" s="98">
        <v>72.599999999999994</v>
      </c>
      <c r="G41" s="114"/>
    </row>
    <row r="42" spans="1:10" x14ac:dyDescent="0.2">
      <c r="A42" s="119" t="s">
        <v>271</v>
      </c>
      <c r="B42" s="112" t="s">
        <v>272</v>
      </c>
      <c r="C42" s="123"/>
      <c r="D42" s="97">
        <f t="shared" si="2"/>
        <v>41.1</v>
      </c>
      <c r="E42" s="98">
        <v>41.1</v>
      </c>
      <c r="G42" s="114"/>
    </row>
    <row r="43" spans="1:10" x14ac:dyDescent="0.2">
      <c r="A43" s="119" t="s">
        <v>273</v>
      </c>
      <c r="B43" s="112" t="s">
        <v>274</v>
      </c>
      <c r="C43" s="123"/>
      <c r="D43" s="97">
        <f t="shared" si="2"/>
        <v>55</v>
      </c>
      <c r="E43" s="98">
        <v>55</v>
      </c>
      <c r="G43" s="114"/>
    </row>
    <row r="44" spans="1:10" ht="24" x14ac:dyDescent="0.2">
      <c r="A44" s="119" t="s">
        <v>275</v>
      </c>
      <c r="B44" s="131" t="s">
        <v>276</v>
      </c>
      <c r="C44" s="128" t="s">
        <v>234</v>
      </c>
      <c r="D44" s="101">
        <f t="shared" si="2"/>
        <v>0</v>
      </c>
      <c r="E44" s="102">
        <f>E45</f>
        <v>0</v>
      </c>
      <c r="F44" s="117"/>
      <c r="G44" s="102">
        <f>G45</f>
        <v>0</v>
      </c>
    </row>
    <row r="45" spans="1:10" x14ac:dyDescent="0.2">
      <c r="A45" s="119" t="s">
        <v>277</v>
      </c>
      <c r="B45" s="116" t="s">
        <v>239</v>
      </c>
      <c r="C45" s="123"/>
      <c r="D45" s="97">
        <f t="shared" si="2"/>
        <v>0</v>
      </c>
      <c r="E45" s="98">
        <v>0</v>
      </c>
      <c r="G45" s="98">
        <v>0</v>
      </c>
    </row>
    <row r="46" spans="1:10" ht="27" customHeight="1" x14ac:dyDescent="0.2">
      <c r="A46" s="132" t="s">
        <v>278</v>
      </c>
      <c r="B46" s="133" t="s">
        <v>279</v>
      </c>
      <c r="C46" s="134"/>
      <c r="D46" s="101">
        <f t="shared" si="2"/>
        <v>916.4</v>
      </c>
      <c r="E46" s="102">
        <f>E48+E49+E50+E51+E52</f>
        <v>258.39999999999998</v>
      </c>
      <c r="F46" s="102"/>
      <c r="G46" s="102">
        <f t="shared" ref="G46" si="4">G48+G49+G50+G51+G52</f>
        <v>658</v>
      </c>
    </row>
    <row r="47" spans="1:10" ht="12" customHeight="1" x14ac:dyDescent="0.2">
      <c r="A47" s="135"/>
      <c r="B47" s="136" t="s">
        <v>280</v>
      </c>
      <c r="C47" s="134"/>
      <c r="D47" s="101"/>
      <c r="E47" s="102"/>
      <c r="F47" s="99"/>
      <c r="G47" s="102"/>
    </row>
    <row r="48" spans="1:10" ht="12" customHeight="1" x14ac:dyDescent="0.2">
      <c r="A48" s="137" t="s">
        <v>281</v>
      </c>
      <c r="B48" s="138" t="s">
        <v>282</v>
      </c>
      <c r="C48" s="112" t="s">
        <v>283</v>
      </c>
      <c r="D48" s="139">
        <f t="shared" si="2"/>
        <v>658</v>
      </c>
      <c r="E48" s="102">
        <v>0</v>
      </c>
      <c r="F48" s="99"/>
      <c r="G48" s="102">
        <v>658</v>
      </c>
    </row>
    <row r="49" spans="1:12" ht="24.75" customHeight="1" x14ac:dyDescent="0.2">
      <c r="A49" s="140" t="s">
        <v>284</v>
      </c>
      <c r="B49" s="125" t="s">
        <v>285</v>
      </c>
      <c r="C49" s="141" t="s">
        <v>286</v>
      </c>
      <c r="D49" s="98">
        <f t="shared" si="2"/>
        <v>16</v>
      </c>
      <c r="E49" s="77">
        <v>16</v>
      </c>
      <c r="F49" s="142"/>
      <c r="G49" s="98"/>
    </row>
    <row r="50" spans="1:12" ht="24.75" customHeight="1" x14ac:dyDescent="0.2">
      <c r="A50" s="132" t="s">
        <v>287</v>
      </c>
      <c r="B50" s="125" t="s">
        <v>288</v>
      </c>
      <c r="C50" s="112" t="s">
        <v>251</v>
      </c>
      <c r="D50" s="98">
        <f t="shared" si="2"/>
        <v>127.4</v>
      </c>
      <c r="E50" s="77">
        <v>127.4</v>
      </c>
      <c r="F50" s="142"/>
      <c r="G50" s="98"/>
    </row>
    <row r="51" spans="1:12" ht="24.75" customHeight="1" x14ac:dyDescent="0.2">
      <c r="A51" s="132" t="s">
        <v>289</v>
      </c>
      <c r="B51" s="125" t="s">
        <v>288</v>
      </c>
      <c r="C51" s="112" t="s">
        <v>290</v>
      </c>
      <c r="D51" s="98">
        <f t="shared" si="2"/>
        <v>10</v>
      </c>
      <c r="E51" s="77">
        <v>10</v>
      </c>
      <c r="F51" s="142"/>
      <c r="G51" s="98"/>
    </row>
    <row r="52" spans="1:12" ht="24.75" customHeight="1" x14ac:dyDescent="0.2">
      <c r="A52" s="143" t="s">
        <v>291</v>
      </c>
      <c r="B52" s="104" t="s">
        <v>285</v>
      </c>
      <c r="C52" s="144" t="s">
        <v>234</v>
      </c>
      <c r="D52" s="107">
        <f t="shared" si="2"/>
        <v>105</v>
      </c>
      <c r="E52" s="78">
        <v>105</v>
      </c>
      <c r="F52" s="145"/>
      <c r="G52" s="107"/>
    </row>
    <row r="53" spans="1:12" x14ac:dyDescent="0.2">
      <c r="A53" s="146" t="s">
        <v>7</v>
      </c>
      <c r="B53" s="146" t="s">
        <v>48</v>
      </c>
      <c r="C53" s="146"/>
      <c r="D53" s="147">
        <f t="shared" si="2"/>
        <v>2830.6</v>
      </c>
      <c r="E53" s="147">
        <f>E16+E20</f>
        <v>1188.5</v>
      </c>
      <c r="F53" s="147"/>
      <c r="G53" s="147">
        <f t="shared" ref="G53" si="5">G16+G20</f>
        <v>1642.1</v>
      </c>
      <c r="I53" s="97"/>
      <c r="J53" s="97"/>
      <c r="K53" s="97"/>
      <c r="L53" s="97"/>
    </row>
    <row r="54" spans="1:12" x14ac:dyDescent="0.2">
      <c r="A54" s="148"/>
      <c r="B54" s="149" t="s">
        <v>228</v>
      </c>
      <c r="C54" s="150"/>
      <c r="E54" s="150"/>
      <c r="G54" s="150"/>
    </row>
    <row r="55" spans="1:12" ht="24.75" customHeight="1" x14ac:dyDescent="0.2">
      <c r="A55" s="124" t="s">
        <v>8</v>
      </c>
      <c r="B55" s="125" t="s">
        <v>285</v>
      </c>
      <c r="C55" s="114"/>
      <c r="D55" s="75">
        <f>E55+G55</f>
        <v>1656.6999999999998</v>
      </c>
      <c r="E55" s="98">
        <f>E19+E28+E31+E49+E50+E51+E52</f>
        <v>1114.5999999999999</v>
      </c>
      <c r="F55" s="98"/>
      <c r="G55" s="98">
        <f t="shared" ref="G55" si="6">G19+G28+G31+G49+G50+G51+G52</f>
        <v>542.1</v>
      </c>
    </row>
    <row r="56" spans="1:12" ht="27" customHeight="1" x14ac:dyDescent="0.2">
      <c r="A56" s="124" t="s">
        <v>160</v>
      </c>
      <c r="B56" s="151" t="s">
        <v>242</v>
      </c>
      <c r="C56" s="114"/>
      <c r="D56" s="75">
        <f t="shared" ref="D56:D58" si="7">E56+G56</f>
        <v>56.7</v>
      </c>
      <c r="E56" s="114">
        <f>E25</f>
        <v>56.7</v>
      </c>
      <c r="F56" s="114"/>
      <c r="G56" s="114"/>
    </row>
    <row r="57" spans="1:12" ht="27" customHeight="1" x14ac:dyDescent="0.2">
      <c r="A57" s="124" t="s">
        <v>162</v>
      </c>
      <c r="B57" s="126" t="s">
        <v>247</v>
      </c>
      <c r="C57" s="114"/>
      <c r="D57" s="75">
        <f t="shared" si="7"/>
        <v>17.2</v>
      </c>
      <c r="E57" s="98">
        <f>E29</f>
        <v>17.2</v>
      </c>
      <c r="F57" s="1"/>
      <c r="G57" s="114"/>
    </row>
    <row r="58" spans="1:12" ht="12" customHeight="1" x14ac:dyDescent="0.2">
      <c r="A58" s="152" t="s">
        <v>164</v>
      </c>
      <c r="B58" s="153" t="s">
        <v>282</v>
      </c>
      <c r="C58" s="145"/>
      <c r="D58" s="154">
        <f t="shared" si="7"/>
        <v>1100</v>
      </c>
      <c r="E58" s="106">
        <f>E23+E45+E48</f>
        <v>0</v>
      </c>
      <c r="F58" s="106"/>
      <c r="G58" s="107">
        <f>G23+G45+G48+G26</f>
        <v>1100</v>
      </c>
    </row>
    <row r="59" spans="1:12" ht="12" customHeight="1" x14ac:dyDescent="0.2">
      <c r="A59" s="155"/>
      <c r="B59" s="126"/>
      <c r="C59" s="1"/>
      <c r="D59" s="75"/>
      <c r="E59" s="77"/>
      <c r="F59" s="77"/>
      <c r="G59" s="77"/>
    </row>
    <row r="60" spans="1:12" x14ac:dyDescent="0.2">
      <c r="A60" s="1"/>
      <c r="B60" s="1" t="s">
        <v>292</v>
      </c>
      <c r="C60" s="1"/>
      <c r="D60" s="1"/>
      <c r="E60" s="1"/>
      <c r="F60" s="1"/>
      <c r="G60" s="1"/>
    </row>
  </sheetData>
  <mergeCells count="12">
    <mergeCell ref="E12:E14"/>
    <mergeCell ref="F12:F14"/>
    <mergeCell ref="E4:G4"/>
    <mergeCell ref="A7:G8"/>
    <mergeCell ref="F9:G9"/>
    <mergeCell ref="A10:A14"/>
    <mergeCell ref="B10:B14"/>
    <mergeCell ref="C10:C14"/>
    <mergeCell ref="D10:D14"/>
    <mergeCell ref="E10:G10"/>
    <mergeCell ref="E11:F11"/>
    <mergeCell ref="G11:G14"/>
  </mergeCells>
  <pageMargins left="0.7" right="0.7" top="0.75" bottom="0.75" header="0.3" footer="0.3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priedas</vt:lpstr>
      <vt:lpstr>2 priedas</vt:lpstr>
      <vt:lpstr>3 priedas</vt:lpstr>
      <vt:lpstr>4 priedas</vt:lpstr>
      <vt:lpstr>6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Klaipedos rajono sav.</dc:creator>
  <cp:lastModifiedBy>Irena Gailiuvienė</cp:lastModifiedBy>
  <cp:lastPrinted>2020-10-16T11:12:45Z</cp:lastPrinted>
  <dcterms:created xsi:type="dcterms:W3CDTF">2004-01-26T12:57:56Z</dcterms:created>
  <dcterms:modified xsi:type="dcterms:W3CDTF">2020-10-16T11:13:36Z</dcterms:modified>
</cp:coreProperties>
</file>