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Dokumentai nuo 2020-10-27\STRATEGINIS PLANAVIMAS\SVP 2021-2023 m\Programu projektai_2020-12-07\"/>
    </mc:Choice>
  </mc:AlternateContent>
  <xr:revisionPtr revIDLastSave="0" documentId="13_ncr:1_{AF926E6D-E515-480F-BE4F-2119D6177E09}" xr6:coauthVersionLast="45" xr6:coauthVersionMax="45" xr10:uidLastSave="{00000000-0000-0000-0000-000000000000}"/>
  <bookViews>
    <workbookView xWindow="-110" yWindow="-110" windowWidth="19420" windowHeight="10420" tabRatio="595" xr2:uid="{00000000-000D-0000-FFFF-FFFF00000000}"/>
  </bookViews>
  <sheets>
    <sheet name="2 lentele  " sheetId="10" r:id="rId1"/>
  </sheets>
  <definedNames>
    <definedName name="_xlnm.Print_Area" localSheetId="0">'2 lentele  '!$A$1:$X$157</definedName>
    <definedName name="_xlnm.Print_Titles" localSheetId="0">'2 lentele  '!$4:$7</definedName>
  </definedNames>
  <calcPr calcId="181029"/>
</workbook>
</file>

<file path=xl/calcChain.xml><?xml version="1.0" encoding="utf-8"?>
<calcChain xmlns="http://schemas.openxmlformats.org/spreadsheetml/2006/main">
  <c r="X155" i="10" l="1"/>
  <c r="W155" i="10"/>
  <c r="V155" i="10"/>
  <c r="T155" i="10"/>
  <c r="S155" i="10"/>
  <c r="R155" i="10"/>
  <c r="P155" i="10"/>
  <c r="O155" i="10"/>
  <c r="N155" i="10"/>
  <c r="K155" i="10"/>
  <c r="L155" i="10"/>
  <c r="J155" i="10"/>
  <c r="X149" i="10"/>
  <c r="W149" i="10"/>
  <c r="V149" i="10"/>
  <c r="T149" i="10"/>
  <c r="S149" i="10"/>
  <c r="R149" i="10"/>
  <c r="P149" i="10"/>
  <c r="O149" i="10"/>
  <c r="N149" i="10"/>
  <c r="K149" i="10"/>
  <c r="L149" i="10"/>
  <c r="J149" i="10"/>
  <c r="X146" i="10" l="1"/>
  <c r="W146" i="10"/>
  <c r="V146" i="10"/>
  <c r="T146" i="10"/>
  <c r="S146" i="10"/>
  <c r="R146" i="10"/>
  <c r="P146" i="10"/>
  <c r="O146" i="10"/>
  <c r="N146" i="10"/>
  <c r="K146" i="10"/>
  <c r="L146" i="10"/>
  <c r="J146" i="10"/>
  <c r="U155" i="10"/>
  <c r="X154" i="10"/>
  <c r="W154" i="10"/>
  <c r="V154" i="10"/>
  <c r="T154" i="10"/>
  <c r="S154" i="10"/>
  <c r="R154" i="10"/>
  <c r="P154" i="10"/>
  <c r="O154" i="10"/>
  <c r="N154" i="10"/>
  <c r="K154" i="10"/>
  <c r="L154" i="10"/>
  <c r="J154" i="10"/>
  <c r="Q155" i="10"/>
  <c r="M155" i="10"/>
  <c r="M108" i="10"/>
  <c r="X145" i="10" l="1"/>
  <c r="U145" i="10" s="1"/>
  <c r="U144" i="10"/>
  <c r="Q145" i="10"/>
  <c r="T145" i="10"/>
  <c r="Q144" i="10"/>
  <c r="U132" i="10" l="1"/>
  <c r="X132" i="10"/>
  <c r="U131" i="10"/>
  <c r="T132" i="10"/>
  <c r="S132" i="10"/>
  <c r="R132" i="10"/>
  <c r="P132" i="10"/>
  <c r="M132" i="10" s="1"/>
  <c r="L132" i="10"/>
  <c r="K132" i="10"/>
  <c r="J132" i="10"/>
  <c r="Q131" i="10"/>
  <c r="M131" i="10"/>
  <c r="I131" i="10"/>
  <c r="I132" i="10" s="1"/>
  <c r="Q124" i="10"/>
  <c r="T124" i="10"/>
  <c r="Q123" i="10"/>
  <c r="M124" i="10"/>
  <c r="P124" i="10"/>
  <c r="M123" i="10"/>
  <c r="U116" i="10"/>
  <c r="X116" i="10"/>
  <c r="U115" i="10"/>
  <c r="Q132" i="10" l="1"/>
  <c r="T116" i="10"/>
  <c r="Q116" i="10" s="1"/>
  <c r="M115" i="10"/>
  <c r="Q115" i="10"/>
  <c r="T120" i="10" l="1"/>
  <c r="Q120" i="10" s="1"/>
  <c r="Q119" i="10"/>
  <c r="P120" i="10"/>
  <c r="M120" i="10" s="1"/>
  <c r="L120" i="10"/>
  <c r="K120" i="10"/>
  <c r="J120" i="10"/>
  <c r="M119" i="10"/>
  <c r="I119" i="10"/>
  <c r="I120" i="10" s="1"/>
  <c r="R130" i="10" l="1"/>
  <c r="S130" i="10"/>
  <c r="T130" i="10"/>
  <c r="Q129" i="10"/>
  <c r="R128" i="10"/>
  <c r="S128" i="10"/>
  <c r="T128" i="10"/>
  <c r="Q127" i="10"/>
  <c r="R61" i="10"/>
  <c r="Q61" i="10" s="1"/>
  <c r="Q60" i="10"/>
  <c r="Q128" i="10" l="1"/>
  <c r="Q130" i="10"/>
  <c r="Q36" i="10"/>
  <c r="M36" i="10"/>
  <c r="L40" i="10" l="1"/>
  <c r="K40" i="10"/>
  <c r="J40" i="10"/>
  <c r="I39" i="10"/>
  <c r="I40" i="10" s="1"/>
  <c r="X156" i="10" l="1"/>
  <c r="W156" i="10"/>
  <c r="V156" i="10"/>
  <c r="T156" i="10"/>
  <c r="S156" i="10"/>
  <c r="R156" i="10"/>
  <c r="P156" i="10"/>
  <c r="O156" i="10"/>
  <c r="N156" i="10"/>
  <c r="K156" i="10"/>
  <c r="L156" i="10"/>
  <c r="J156" i="10"/>
  <c r="Q34" i="10"/>
  <c r="Q33" i="10"/>
  <c r="Q32" i="10"/>
  <c r="Q31" i="10"/>
  <c r="M32" i="10"/>
  <c r="M33" i="10"/>
  <c r="M34" i="10"/>
  <c r="M31" i="10"/>
  <c r="M121" i="10" l="1"/>
  <c r="P122" i="10"/>
  <c r="M122" i="10" s="1"/>
  <c r="X152" i="10" l="1"/>
  <c r="W152" i="10"/>
  <c r="V152" i="10"/>
  <c r="T152" i="10"/>
  <c r="S152" i="10"/>
  <c r="R152" i="10"/>
  <c r="P152" i="10"/>
  <c r="O152" i="10"/>
  <c r="N152" i="10"/>
  <c r="K152" i="10"/>
  <c r="L152" i="10"/>
  <c r="J152" i="10"/>
  <c r="T73" i="10"/>
  <c r="P73" i="10"/>
  <c r="P130" i="10"/>
  <c r="T143" i="10"/>
  <c r="Q143" i="10" s="1"/>
  <c r="P143" i="10"/>
  <c r="M143" i="10" s="1"/>
  <c r="Q142" i="10"/>
  <c r="M142" i="10"/>
  <c r="N128" i="10"/>
  <c r="O128" i="10"/>
  <c r="P128" i="10"/>
  <c r="P116" i="10"/>
  <c r="M114" i="10"/>
  <c r="V101" i="10"/>
  <c r="U101" i="10" s="1"/>
  <c r="S101" i="10"/>
  <c r="R101" i="10"/>
  <c r="Q101" i="10" s="1"/>
  <c r="N101" i="10"/>
  <c r="M101" i="10" s="1"/>
  <c r="L101" i="10"/>
  <c r="K101" i="10"/>
  <c r="J101" i="10"/>
  <c r="U100" i="10"/>
  <c r="Q100" i="10"/>
  <c r="M100" i="10"/>
  <c r="I100" i="10"/>
  <c r="I101" i="10" s="1"/>
  <c r="V99" i="10"/>
  <c r="U99" i="10" s="1"/>
  <c r="S99" i="10"/>
  <c r="R99" i="10"/>
  <c r="Q99" i="10" s="1"/>
  <c r="U98" i="10"/>
  <c r="Q98" i="10"/>
  <c r="M98" i="10"/>
  <c r="N99" i="10"/>
  <c r="M99" i="10" s="1"/>
  <c r="L99" i="10"/>
  <c r="K99" i="10"/>
  <c r="J99" i="10"/>
  <c r="I98" i="10"/>
  <c r="I99" i="10" s="1"/>
  <c r="X77" i="10"/>
  <c r="W77" i="10"/>
  <c r="V77" i="10"/>
  <c r="S77" i="10"/>
  <c r="I56" i="10"/>
  <c r="I57" i="10" s="1"/>
  <c r="J57" i="10"/>
  <c r="K57" i="10"/>
  <c r="L57" i="10"/>
  <c r="X38" i="10"/>
  <c r="W38" i="10"/>
  <c r="V38" i="10"/>
  <c r="T38" i="10"/>
  <c r="S38" i="10"/>
  <c r="R38" i="10"/>
  <c r="P38" i="10"/>
  <c r="O38" i="10"/>
  <c r="N38" i="10"/>
  <c r="L38" i="10"/>
  <c r="K38" i="10"/>
  <c r="J38" i="10"/>
  <c r="M26" i="10"/>
  <c r="X17" i="10"/>
  <c r="W17" i="10"/>
  <c r="T17" i="10"/>
  <c r="S17" i="10"/>
  <c r="P17" i="10"/>
  <c r="O17" i="10"/>
  <c r="V13" i="10"/>
  <c r="R13" i="10"/>
  <c r="N13" i="10"/>
  <c r="L13" i="10"/>
  <c r="K13" i="10"/>
  <c r="J13" i="10"/>
  <c r="Q72" i="10" l="1"/>
  <c r="M72" i="10"/>
  <c r="Q73" i="10" l="1"/>
  <c r="T77" i="10"/>
  <c r="M73" i="10"/>
  <c r="Q38" i="10"/>
  <c r="T35" i="10"/>
  <c r="N76" i="10"/>
  <c r="M76" i="10" l="1"/>
  <c r="Q35" i="10"/>
  <c r="P126" i="10"/>
  <c r="O126" i="10"/>
  <c r="N126" i="10"/>
  <c r="M125" i="10"/>
  <c r="M126" i="10" s="1"/>
  <c r="Q96" i="10" l="1"/>
  <c r="M74" i="10"/>
  <c r="X153" i="10"/>
  <c r="W153" i="10"/>
  <c r="V153" i="10"/>
  <c r="X151" i="10"/>
  <c r="W151" i="10"/>
  <c r="V151" i="10"/>
  <c r="X150" i="10"/>
  <c r="W150" i="10"/>
  <c r="V150" i="10"/>
  <c r="X141" i="10"/>
  <c r="W141" i="10"/>
  <c r="V141" i="10"/>
  <c r="U140" i="10"/>
  <c r="U139" i="10"/>
  <c r="X137" i="10"/>
  <c r="W137" i="10"/>
  <c r="V136" i="10"/>
  <c r="U136" i="10" s="1"/>
  <c r="U137" i="10" s="1"/>
  <c r="U126" i="10"/>
  <c r="X118" i="10"/>
  <c r="X133" i="10" s="1"/>
  <c r="W118" i="10"/>
  <c r="W133" i="10" s="1"/>
  <c r="V118" i="10"/>
  <c r="V133" i="10" s="1"/>
  <c r="U117" i="10"/>
  <c r="X111" i="10"/>
  <c r="W111" i="10"/>
  <c r="V111" i="10"/>
  <c r="U110" i="10"/>
  <c r="X109" i="10"/>
  <c r="W109" i="10"/>
  <c r="V109" i="10"/>
  <c r="U106" i="10"/>
  <c r="X97" i="10"/>
  <c r="W97" i="10"/>
  <c r="V97" i="10"/>
  <c r="X83" i="10"/>
  <c r="W83" i="10"/>
  <c r="V83" i="10"/>
  <c r="X55" i="10"/>
  <c r="X58" i="10" s="1"/>
  <c r="W55" i="10"/>
  <c r="W58" i="10" s="1"/>
  <c r="V55" i="10"/>
  <c r="V58" i="10" s="1"/>
  <c r="U54" i="10"/>
  <c r="U53" i="10"/>
  <c r="X49" i="10"/>
  <c r="W49" i="10"/>
  <c r="V48" i="10"/>
  <c r="U47" i="10"/>
  <c r="U48" i="10" s="1"/>
  <c r="V46" i="10"/>
  <c r="U46" i="10"/>
  <c r="V44" i="10"/>
  <c r="U44" i="10"/>
  <c r="X22" i="10"/>
  <c r="X41" i="10" s="1"/>
  <c r="W22" i="10"/>
  <c r="W41" i="10" s="1"/>
  <c r="V22" i="10"/>
  <c r="V41" i="10" s="1"/>
  <c r="U21" i="10"/>
  <c r="U20" i="10"/>
  <c r="V15" i="10"/>
  <c r="V16" i="10" s="1"/>
  <c r="V17" i="10" s="1"/>
  <c r="U14" i="10"/>
  <c r="U15" i="10" s="1"/>
  <c r="X13" i="10"/>
  <c r="W13" i="10"/>
  <c r="U12" i="10"/>
  <c r="X102" i="10" l="1"/>
  <c r="V102" i="10"/>
  <c r="V103" i="10" s="1"/>
  <c r="W102" i="10"/>
  <c r="W103" i="10" s="1"/>
  <c r="V137" i="10"/>
  <c r="U58" i="10"/>
  <c r="W50" i="10"/>
  <c r="U141" i="10"/>
  <c r="X112" i="10"/>
  <c r="X147" i="10" s="1"/>
  <c r="U97" i="10"/>
  <c r="U153" i="10"/>
  <c r="U109" i="10"/>
  <c r="U151" i="10"/>
  <c r="W112" i="10"/>
  <c r="W147" i="10" s="1"/>
  <c r="V49" i="10"/>
  <c r="U49" i="10" s="1"/>
  <c r="U150" i="10"/>
  <c r="U156" i="10"/>
  <c r="U77" i="10"/>
  <c r="U111" i="10"/>
  <c r="U22" i="10"/>
  <c r="U118" i="10"/>
  <c r="V112" i="10"/>
  <c r="V157" i="10"/>
  <c r="W157" i="10"/>
  <c r="U154" i="10"/>
  <c r="U55" i="10"/>
  <c r="X157" i="10"/>
  <c r="U152" i="10"/>
  <c r="U149" i="10"/>
  <c r="U16" i="10"/>
  <c r="X50" i="10"/>
  <c r="U83" i="10"/>
  <c r="U13" i="10"/>
  <c r="U133" i="10"/>
  <c r="K53" i="10"/>
  <c r="K54" i="10"/>
  <c r="U157" i="10" l="1"/>
  <c r="U146" i="10"/>
  <c r="V147" i="10"/>
  <c r="U147" i="10" s="1"/>
  <c r="U112" i="10"/>
  <c r="W148" i="10"/>
  <c r="W159" i="10" s="1"/>
  <c r="U102" i="10"/>
  <c r="V50" i="10"/>
  <c r="X103" i="10"/>
  <c r="U103" i="10" s="1"/>
  <c r="U41" i="10"/>
  <c r="U50" i="10" s="1"/>
  <c r="J54" i="10"/>
  <c r="J53" i="10"/>
  <c r="X148" i="10" l="1"/>
  <c r="X159" i="10" s="1"/>
  <c r="U17" i="10"/>
  <c r="V148" i="10"/>
  <c r="V159" i="10" l="1"/>
  <c r="U148" i="10"/>
  <c r="U159" i="10" s="1"/>
  <c r="T109" i="10"/>
  <c r="S109" i="10"/>
  <c r="R109" i="10"/>
  <c r="O109" i="10"/>
  <c r="P109" i="10"/>
  <c r="N109" i="10"/>
  <c r="P22" i="10" l="1"/>
  <c r="J122" i="10"/>
  <c r="K122" i="10"/>
  <c r="L122" i="10"/>
  <c r="I121" i="10"/>
  <c r="I122" i="10" s="1"/>
  <c r="J30" i="10" l="1"/>
  <c r="K30" i="10"/>
  <c r="L30" i="10"/>
  <c r="I29" i="10"/>
  <c r="I30" i="10" l="1"/>
  <c r="T153" i="10" l="1"/>
  <c r="S153" i="10"/>
  <c r="R153" i="10"/>
  <c r="P153" i="10"/>
  <c r="O153" i="10"/>
  <c r="N153" i="10"/>
  <c r="L153" i="10"/>
  <c r="K153" i="10"/>
  <c r="J153" i="10"/>
  <c r="I153" i="10" l="1"/>
  <c r="Q153" i="10"/>
  <c r="M153" i="10"/>
  <c r="M129" i="10"/>
  <c r="M127" i="10"/>
  <c r="M21" i="10" l="1"/>
  <c r="I21" i="10" l="1"/>
  <c r="I149" i="10" l="1"/>
  <c r="Q47" i="10"/>
  <c r="M47" i="10"/>
  <c r="I47" i="10"/>
  <c r="I93" i="10" l="1"/>
  <c r="Q140" i="10" l="1"/>
  <c r="Q62" i="10" l="1"/>
  <c r="Q63" i="10" s="1"/>
  <c r="R63" i="10"/>
  <c r="R77" i="10" s="1"/>
  <c r="M62" i="10"/>
  <c r="M63" i="10" s="1"/>
  <c r="N63" i="10"/>
  <c r="Q126" i="10" l="1"/>
  <c r="M116" i="10" l="1"/>
  <c r="L116" i="10"/>
  <c r="K116" i="10"/>
  <c r="J116" i="10"/>
  <c r="I114" i="10"/>
  <c r="I116" i="10" s="1"/>
  <c r="L124" i="10" l="1"/>
  <c r="L111" i="10"/>
  <c r="K111" i="10"/>
  <c r="J111" i="10"/>
  <c r="P111" i="10"/>
  <c r="O111" i="10"/>
  <c r="N111" i="10"/>
  <c r="S111" i="10"/>
  <c r="T111" i="10"/>
  <c r="R111" i="10"/>
  <c r="T151" i="10"/>
  <c r="S151" i="10"/>
  <c r="R151" i="10"/>
  <c r="P151" i="10"/>
  <c r="O151" i="10"/>
  <c r="N151" i="10"/>
  <c r="L151" i="10"/>
  <c r="K151" i="10"/>
  <c r="J151" i="10"/>
  <c r="T150" i="10"/>
  <c r="S150" i="10"/>
  <c r="R150" i="10"/>
  <c r="P150" i="10"/>
  <c r="O150" i="10"/>
  <c r="N150" i="10"/>
  <c r="L150" i="10"/>
  <c r="K150" i="10"/>
  <c r="J150" i="10"/>
  <c r="O157" i="10" l="1"/>
  <c r="M152" i="10"/>
  <c r="M154" i="10"/>
  <c r="M111" i="10"/>
  <c r="I151" i="10"/>
  <c r="I152" i="10"/>
  <c r="Q111" i="10"/>
  <c r="M149" i="10"/>
  <c r="K157" i="10"/>
  <c r="L157" i="10"/>
  <c r="M150" i="10"/>
  <c r="Q150" i="10"/>
  <c r="Q151" i="10"/>
  <c r="Q152" i="10"/>
  <c r="I156" i="10"/>
  <c r="M156" i="10"/>
  <c r="I154" i="10"/>
  <c r="Q77" i="10"/>
  <c r="T157" i="10"/>
  <c r="I150" i="10"/>
  <c r="M151" i="10"/>
  <c r="Q156" i="10"/>
  <c r="P157" i="10"/>
  <c r="Q154" i="10"/>
  <c r="R157" i="10"/>
  <c r="I111" i="10"/>
  <c r="S157" i="10"/>
  <c r="Q149" i="10"/>
  <c r="N157" i="10"/>
  <c r="Q157" i="10" l="1"/>
  <c r="M157" i="10"/>
  <c r="Q110" i="10"/>
  <c r="T83" i="10"/>
  <c r="S83" i="10"/>
  <c r="R83" i="10"/>
  <c r="P83" i="10"/>
  <c r="O83" i="10"/>
  <c r="N83" i="10"/>
  <c r="L83" i="10"/>
  <c r="K83" i="10"/>
  <c r="J83" i="10"/>
  <c r="I79" i="10"/>
  <c r="J76" i="10"/>
  <c r="I75" i="10"/>
  <c r="I72" i="10"/>
  <c r="I83" i="10" l="1"/>
  <c r="M83" i="10"/>
  <c r="Q83" i="10"/>
  <c r="Q54" i="10" l="1"/>
  <c r="M54" i="10"/>
  <c r="Q53" i="10"/>
  <c r="M53" i="10"/>
  <c r="I54" i="10"/>
  <c r="I53" i="10" l="1"/>
  <c r="Q14" i="10"/>
  <c r="M14" i="10"/>
  <c r="I14" i="10"/>
  <c r="P13" i="10"/>
  <c r="O13" i="10"/>
  <c r="I157" i="10" l="1"/>
  <c r="J157" i="10"/>
  <c r="M13" i="10"/>
  <c r="I13" i="10"/>
  <c r="I123" i="10"/>
  <c r="I124" i="10" s="1"/>
  <c r="J124" i="10"/>
  <c r="M140" i="10" l="1"/>
  <c r="I140" i="10"/>
  <c r="Q95" i="10" l="1"/>
  <c r="Q15" i="10" l="1"/>
  <c r="R15" i="10"/>
  <c r="Q48" i="10"/>
  <c r="R48" i="10"/>
  <c r="Q46" i="10"/>
  <c r="R46" i="10"/>
  <c r="Q44" i="10"/>
  <c r="R44" i="10"/>
  <c r="Q139" i="10" l="1"/>
  <c r="L130" i="10"/>
  <c r="K130" i="10"/>
  <c r="J130" i="10"/>
  <c r="I129" i="10"/>
  <c r="Q106" i="10"/>
  <c r="T13" i="10"/>
  <c r="S13" i="10"/>
  <c r="M128" i="10" l="1"/>
  <c r="M130" i="10"/>
  <c r="Q109" i="10"/>
  <c r="I130" i="10"/>
  <c r="Q13" i="10"/>
  <c r="Q12" i="10" l="1"/>
  <c r="I88" i="10"/>
  <c r="I85" i="10"/>
  <c r="I84" i="10"/>
  <c r="T22" i="10" l="1"/>
  <c r="T41" i="10" s="1"/>
  <c r="S22" i="10"/>
  <c r="S41" i="10" s="1"/>
  <c r="R22" i="10"/>
  <c r="R41" i="10" s="1"/>
  <c r="Q21" i="10"/>
  <c r="Q20" i="10"/>
  <c r="Q41" i="10" l="1"/>
  <c r="Q22" i="10"/>
  <c r="T141" i="10"/>
  <c r="S141" i="10"/>
  <c r="R141" i="10"/>
  <c r="T137" i="10"/>
  <c r="S137" i="10"/>
  <c r="R136" i="10"/>
  <c r="R137" i="10" s="1"/>
  <c r="T118" i="10"/>
  <c r="T133" i="10" s="1"/>
  <c r="S118" i="10"/>
  <c r="S133" i="10" s="1"/>
  <c r="R118" i="10"/>
  <c r="R133" i="10" s="1"/>
  <c r="Q117" i="10"/>
  <c r="T112" i="10"/>
  <c r="S112" i="10"/>
  <c r="R112" i="10"/>
  <c r="T97" i="10"/>
  <c r="T102" i="10" s="1"/>
  <c r="S97" i="10"/>
  <c r="S102" i="10" s="1"/>
  <c r="R97" i="10"/>
  <c r="R102" i="10" s="1"/>
  <c r="T55" i="10"/>
  <c r="T58" i="10" s="1"/>
  <c r="S55" i="10"/>
  <c r="S58" i="10" s="1"/>
  <c r="R55" i="10"/>
  <c r="R58" i="10" s="1"/>
  <c r="Q58" i="10" s="1"/>
  <c r="T49" i="10"/>
  <c r="S49" i="10"/>
  <c r="R49" i="10"/>
  <c r="R16" i="10"/>
  <c r="R17" i="10" s="1"/>
  <c r="S147" i="10" l="1"/>
  <c r="T147" i="10"/>
  <c r="R147" i="10"/>
  <c r="Q133" i="10"/>
  <c r="Q102" i="10"/>
  <c r="S103" i="10"/>
  <c r="T103" i="10"/>
  <c r="Q55" i="10"/>
  <c r="Q118" i="10"/>
  <c r="Q141" i="10"/>
  <c r="Q136" i="10"/>
  <c r="Q137" i="10" s="1"/>
  <c r="Q97" i="10"/>
  <c r="S50" i="10"/>
  <c r="T50" i="10"/>
  <c r="Q49" i="10"/>
  <c r="Q16" i="10"/>
  <c r="R50" i="10"/>
  <c r="Q146" i="10"/>
  <c r="Q112" i="10"/>
  <c r="I70" i="10"/>
  <c r="J71" i="10"/>
  <c r="I71" i="10" s="1"/>
  <c r="L69" i="10"/>
  <c r="K69" i="10"/>
  <c r="J69" i="10"/>
  <c r="I68" i="10"/>
  <c r="I67" i="10"/>
  <c r="I66" i="10"/>
  <c r="I28" i="10"/>
  <c r="Q147" i="10" l="1"/>
  <c r="R103" i="10"/>
  <c r="Q103" i="10" s="1"/>
  <c r="S148" i="10"/>
  <c r="S159" i="10" s="1"/>
  <c r="Q50" i="10"/>
  <c r="Q17" i="10"/>
  <c r="I69" i="10"/>
  <c r="R148" i="10" l="1"/>
  <c r="R159" i="10" s="1"/>
  <c r="T148" i="10"/>
  <c r="T159" i="10" s="1"/>
  <c r="I127" i="10"/>
  <c r="L128" i="10"/>
  <c r="K128" i="10"/>
  <c r="J128" i="10"/>
  <c r="Q148" i="10" l="1"/>
  <c r="Q159" i="10" s="1"/>
  <c r="I128" i="10"/>
  <c r="I144" i="10"/>
  <c r="L145" i="10"/>
  <c r="K145" i="10"/>
  <c r="J145" i="10"/>
  <c r="I145" i="10" l="1"/>
  <c r="P97" i="10"/>
  <c r="P102" i="10" s="1"/>
  <c r="O97" i="10"/>
  <c r="O102" i="10" s="1"/>
  <c r="N97" i="10"/>
  <c r="N102" i="10" s="1"/>
  <c r="L97" i="10"/>
  <c r="K97" i="10"/>
  <c r="J97" i="10"/>
  <c r="M96" i="10"/>
  <c r="M95" i="10"/>
  <c r="I96" i="10"/>
  <c r="I95" i="10"/>
  <c r="I97" i="10" l="1"/>
  <c r="M97" i="10"/>
  <c r="M102" i="10" l="1"/>
  <c r="P35" i="10"/>
  <c r="O35" i="10"/>
  <c r="N35" i="10"/>
  <c r="L35" i="10"/>
  <c r="K35" i="10"/>
  <c r="J35" i="10"/>
  <c r="I32" i="10"/>
  <c r="I35" i="10" l="1"/>
  <c r="I38" i="10"/>
  <c r="M38" i="10"/>
  <c r="M35" i="10"/>
  <c r="I12" i="10" l="1"/>
  <c r="M12" i="10"/>
  <c r="I81" i="10" l="1"/>
  <c r="I82" i="10"/>
  <c r="J94" i="10"/>
  <c r="L76" i="10" l="1"/>
  <c r="K76" i="10"/>
  <c r="I74" i="10"/>
  <c r="I76" i="10" l="1"/>
  <c r="L73" i="10"/>
  <c r="K73" i="10"/>
  <c r="J73" i="10"/>
  <c r="I73" i="10"/>
  <c r="K94" i="10" l="1"/>
  <c r="L94" i="10"/>
  <c r="I60" i="10"/>
  <c r="I61" i="10" s="1"/>
  <c r="M60" i="10"/>
  <c r="M61" i="10" s="1"/>
  <c r="J61" i="10"/>
  <c r="K61" i="10"/>
  <c r="K77" i="10" s="1"/>
  <c r="L61" i="10"/>
  <c r="L77" i="10" s="1"/>
  <c r="N61" i="10"/>
  <c r="N77" i="10" s="1"/>
  <c r="O61" i="10"/>
  <c r="O77" i="10" s="1"/>
  <c r="P61" i="10"/>
  <c r="P77" i="10" s="1"/>
  <c r="M77" i="10" l="1"/>
  <c r="M45" i="10"/>
  <c r="M46" i="10" s="1"/>
  <c r="N46" i="10"/>
  <c r="O46" i="10"/>
  <c r="P46" i="10"/>
  <c r="M44" i="10"/>
  <c r="N44" i="10"/>
  <c r="O44" i="10"/>
  <c r="O49" i="10" s="1"/>
  <c r="P44" i="10"/>
  <c r="P49" i="10" l="1"/>
  <c r="I27" i="10" l="1"/>
  <c r="J27" i="10"/>
  <c r="K27" i="10"/>
  <c r="L27" i="10"/>
  <c r="M27" i="10"/>
  <c r="N27" i="10"/>
  <c r="O27" i="10"/>
  <c r="P27" i="10"/>
  <c r="M48" i="10"/>
  <c r="N48" i="10"/>
  <c r="N49" i="10" s="1"/>
  <c r="M49" i="10" s="1"/>
  <c r="O48" i="10"/>
  <c r="P48" i="10"/>
  <c r="I23" i="10" l="1"/>
  <c r="I24" i="10"/>
  <c r="N25" i="10"/>
  <c r="O25" i="10"/>
  <c r="P25" i="10"/>
  <c r="P41" i="10" s="1"/>
  <c r="I20" i="10"/>
  <c r="M20" i="10"/>
  <c r="M22" i="10" s="1"/>
  <c r="N22" i="10"/>
  <c r="N41" i="10" s="1"/>
  <c r="O22" i="10"/>
  <c r="M15" i="10"/>
  <c r="N15" i="10"/>
  <c r="O15" i="10"/>
  <c r="P15" i="10"/>
  <c r="O41" i="10" l="1"/>
  <c r="O50" i="10"/>
  <c r="M25" i="10"/>
  <c r="M41" i="10" l="1"/>
  <c r="M50" i="10" s="1"/>
  <c r="N50" i="10"/>
  <c r="P50" i="10"/>
  <c r="O137" i="10" l="1"/>
  <c r="P137" i="10"/>
  <c r="M135" i="10"/>
  <c r="N136" i="10"/>
  <c r="M136" i="10" s="1"/>
  <c r="M137" i="10" s="1"/>
  <c r="M110" i="10"/>
  <c r="J63" i="10"/>
  <c r="J77" i="10" s="1"/>
  <c r="I62" i="10"/>
  <c r="P55" i="10"/>
  <c r="P58" i="10" s="1"/>
  <c r="O55" i="10"/>
  <c r="N55" i="10"/>
  <c r="N58" i="10" s="1"/>
  <c r="J55" i="10"/>
  <c r="J58" i="10" s="1"/>
  <c r="K55" i="10"/>
  <c r="K58" i="10" s="1"/>
  <c r="L55" i="10"/>
  <c r="L58" i="10" s="1"/>
  <c r="I58" i="10" l="1"/>
  <c r="M58" i="10"/>
  <c r="O58" i="10"/>
  <c r="O103" i="10" s="1"/>
  <c r="I63" i="10"/>
  <c r="N103" i="10"/>
  <c r="M55" i="10"/>
  <c r="I55" i="10"/>
  <c r="N137" i="10"/>
  <c r="P103" i="10"/>
  <c r="I135" i="10"/>
  <c r="J136" i="10"/>
  <c r="I136" i="10" s="1"/>
  <c r="L141" i="10"/>
  <c r="P141" i="10"/>
  <c r="N141" i="10"/>
  <c r="O141" i="10"/>
  <c r="M139" i="10"/>
  <c r="I125" i="10"/>
  <c r="M103" i="10" l="1"/>
  <c r="M146" i="10"/>
  <c r="M141" i="10"/>
  <c r="I117" i="10"/>
  <c r="M117" i="10"/>
  <c r="J118" i="10"/>
  <c r="K118" i="10"/>
  <c r="L118" i="10"/>
  <c r="N118" i="10"/>
  <c r="N133" i="10" s="1"/>
  <c r="O118" i="10"/>
  <c r="O133" i="10" s="1"/>
  <c r="P118" i="10"/>
  <c r="P133" i="10" s="1"/>
  <c r="N112" i="10"/>
  <c r="O112" i="10"/>
  <c r="M109" i="10"/>
  <c r="M106" i="10"/>
  <c r="J92" i="10"/>
  <c r="I91" i="10"/>
  <c r="I90" i="10"/>
  <c r="O147" i="10" l="1"/>
  <c r="O148" i="10" s="1"/>
  <c r="O159" i="10" s="1"/>
  <c r="N147" i="10"/>
  <c r="M133" i="10"/>
  <c r="M118" i="10"/>
  <c r="P112" i="10"/>
  <c r="P147" i="10" s="1"/>
  <c r="I118" i="10"/>
  <c r="N16" i="10"/>
  <c r="N17" i="10" s="1"/>
  <c r="M147" i="10" l="1"/>
  <c r="M112" i="10"/>
  <c r="P148" i="10"/>
  <c r="P159" i="10" s="1"/>
  <c r="M16" i="10"/>
  <c r="M17" i="10" l="1"/>
  <c r="N148" i="10" l="1"/>
  <c r="N159" i="10" s="1"/>
  <c r="M148" i="10" l="1"/>
  <c r="M159" i="10" s="1"/>
  <c r="K141" i="10" l="1"/>
  <c r="J141" i="10"/>
  <c r="I141" i="10" s="1"/>
  <c r="I139" i="10"/>
  <c r="L25" i="10" l="1"/>
  <c r="K25" i="10"/>
  <c r="J25" i="10"/>
  <c r="I25" i="10" l="1"/>
  <c r="L126" i="10" l="1"/>
  <c r="L133" i="10" s="1"/>
  <c r="K126" i="10"/>
  <c r="J126" i="10"/>
  <c r="J133" i="10" s="1"/>
  <c r="I126" i="10"/>
  <c r="K124" i="10"/>
  <c r="K133" i="10" l="1"/>
  <c r="L92" i="10"/>
  <c r="K92" i="10"/>
  <c r="I133" i="10" l="1"/>
  <c r="I92" i="10"/>
  <c r="L15" i="10" l="1"/>
  <c r="K15" i="10"/>
  <c r="J15" i="10"/>
  <c r="I15" i="10"/>
  <c r="I45" i="10"/>
  <c r="L48" i="10"/>
  <c r="K48" i="10"/>
  <c r="J48" i="10"/>
  <c r="I48" i="10"/>
  <c r="L22" i="10"/>
  <c r="L41" i="10" s="1"/>
  <c r="K22" i="10"/>
  <c r="K41" i="10" s="1"/>
  <c r="J22" i="10"/>
  <c r="J41" i="10" s="1"/>
  <c r="I22" i="10"/>
  <c r="I41" i="10" l="1"/>
  <c r="L109" i="10" l="1"/>
  <c r="L112" i="10" s="1"/>
  <c r="K109" i="10"/>
  <c r="K112" i="10" s="1"/>
  <c r="J109" i="10"/>
  <c r="J112" i="10" s="1"/>
  <c r="I106" i="10"/>
  <c r="I109" i="10" l="1"/>
  <c r="I112" i="10"/>
  <c r="I110" i="10"/>
  <c r="I16" i="10" l="1"/>
  <c r="J16" i="10"/>
  <c r="J17" i="10" s="1"/>
  <c r="L87" i="10" l="1"/>
  <c r="L102" i="10" s="1"/>
  <c r="K87" i="10"/>
  <c r="K102" i="10" s="1"/>
  <c r="J87" i="10"/>
  <c r="J102" i="10" s="1"/>
  <c r="I86" i="10"/>
  <c r="I94" i="10"/>
  <c r="L65" i="10"/>
  <c r="K65" i="10"/>
  <c r="J65" i="10"/>
  <c r="I64" i="10"/>
  <c r="I65" i="10" s="1"/>
  <c r="L16" i="10"/>
  <c r="L17" i="10" s="1"/>
  <c r="I17" i="10" s="1"/>
  <c r="K16" i="10"/>
  <c r="K17" i="10" s="1"/>
  <c r="I44" i="10"/>
  <c r="I46" i="10"/>
  <c r="J44" i="10"/>
  <c r="J46" i="10"/>
  <c r="K44" i="10"/>
  <c r="L44" i="10"/>
  <c r="K46" i="10"/>
  <c r="L46" i="10"/>
  <c r="I137" i="10"/>
  <c r="J137" i="10"/>
  <c r="K137" i="10"/>
  <c r="L137" i="10"/>
  <c r="K143" i="10"/>
  <c r="K147" i="10" s="1"/>
  <c r="I143" i="10"/>
  <c r="J143" i="10"/>
  <c r="L143" i="10"/>
  <c r="L147" i="10" s="1"/>
  <c r="J147" i="10" l="1"/>
  <c r="I147" i="10" s="1"/>
  <c r="I77" i="10"/>
  <c r="I102" i="10"/>
  <c r="J103" i="10"/>
  <c r="K103" i="10"/>
  <c r="I146" i="10"/>
  <c r="L49" i="10"/>
  <c r="J49" i="10"/>
  <c r="K49" i="10"/>
  <c r="I87" i="10"/>
  <c r="L103" i="10" l="1"/>
  <c r="I103" i="10" s="1"/>
  <c r="I49" i="10"/>
  <c r="I50" i="10" s="1"/>
  <c r="K50" i="10"/>
  <c r="J50" i="10"/>
  <c r="L50" i="10"/>
  <c r="J148" i="10" l="1"/>
  <c r="J159" i="10" s="1"/>
  <c r="K148" i="10"/>
  <c r="K159" i="10" s="1"/>
  <c r="L148" i="10"/>
  <c r="L159" i="10" s="1"/>
  <c r="I148" i="10" l="1"/>
  <c r="I159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Edita Zaveckiene</author>
  </authors>
  <commentList>
    <comment ref="I2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Edita Zaveckiene: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  <r>
          <rPr>
            <sz val="8"/>
            <color indexed="81"/>
            <rFont val="Tahoma"/>
            <family val="2"/>
            <charset val="186"/>
          </rPr>
          <t>Šiais metais dalį lėšų grąžiname, ŽŪM prašydami perkelti į kitus metus. Panaudojome tik nurodytą sumą.</t>
        </r>
      </text>
    </comment>
    <comment ref="L2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86"/>
          </rPr>
          <t>Edita Zaveckiene: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  <r>
          <rPr>
            <sz val="8"/>
            <color indexed="81"/>
            <rFont val="Tahoma"/>
            <family val="2"/>
            <charset val="186"/>
          </rPr>
          <t>Šiais metais dalį lėšų grąžiname, ŽŪM prašydami perkelti į kitus metus. Panaudojome tik nurodytą sumą.</t>
        </r>
      </text>
    </comment>
    <comment ref="M2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86"/>
          </rPr>
          <t>Edita Zaveckiene: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  <r>
          <rPr>
            <sz val="8"/>
            <color indexed="81"/>
            <rFont val="Tahoma"/>
            <family val="2"/>
            <charset val="186"/>
          </rPr>
          <t>Dar nežinom, ar ŽŪM perkels grąžintas lėšas į 2021 metus iš 2020 metų. Laukiame sprendimo</t>
        </r>
      </text>
    </comment>
  </commentList>
</comments>
</file>

<file path=xl/sharedStrings.xml><?xml version="1.0" encoding="utf-8"?>
<sst xmlns="http://schemas.openxmlformats.org/spreadsheetml/2006/main" count="332" uniqueCount="159">
  <si>
    <t>Iš viso uždaviniui:</t>
  </si>
  <si>
    <t>Iš viso tikslui:</t>
  </si>
  <si>
    <t>Iš viso priemonei:</t>
  </si>
  <si>
    <t>Plėtoti turizmą ir turizmo paslaugas rajone</t>
  </si>
  <si>
    <t>Didinti ir gerinti turizmo paslaugų teikimą</t>
  </si>
  <si>
    <t>Gerinti turizmo infrastruktūrą siekiant didinti turistų srautus</t>
  </si>
  <si>
    <t>ES</t>
  </si>
  <si>
    <t>SB</t>
  </si>
  <si>
    <t>Kokybiškai administruoti Klaipėdos rajono GIS duomenų bazę</t>
  </si>
  <si>
    <t>04.01.01.01</t>
  </si>
  <si>
    <t>04.07.03.01</t>
  </si>
  <si>
    <t>04.05.01.02</t>
  </si>
  <si>
    <t>Kadastro vedimas</t>
  </si>
  <si>
    <t>Iš viso programai:</t>
  </si>
  <si>
    <t>04.02.01.01</t>
  </si>
  <si>
    <t>2 Ekonominio konkurencingumo didinimo programa</t>
  </si>
  <si>
    <t>Gerinti žemdirbystės sąlygas bei skatinti kaimo plėtrą Klaipėdos rajone</t>
  </si>
  <si>
    <t>Vykdyti einamuosius melioracijos darbus</t>
  </si>
  <si>
    <t>12.1</t>
  </si>
  <si>
    <t>2</t>
  </si>
  <si>
    <t>S</t>
  </si>
  <si>
    <t>Rekonstruoti bei remontuoti melioracijos statinius, polderines sistemas</t>
  </si>
  <si>
    <t>Klaipėdos rajono žemės ūkio ir kaimo plėtros rėmimo programa</t>
  </si>
  <si>
    <t>2.1.2.1.</t>
  </si>
  <si>
    <t>2.1.2.2.</t>
  </si>
  <si>
    <t>2.2.2.1.</t>
  </si>
  <si>
    <t>2.2.2.3.</t>
  </si>
  <si>
    <t>2.3.1.1.</t>
  </si>
  <si>
    <t>2.2.1.8.</t>
  </si>
  <si>
    <t>IŠ VISO:</t>
  </si>
  <si>
    <t>Vykdyti aktyvią turizmo rinkodarą rajone</t>
  </si>
  <si>
    <t>Dalyvavimas didinant regiono pasiekiamumą oro transportu</t>
  </si>
  <si>
    <t>Programos tikslo kodas</t>
  </si>
  <si>
    <t>Uždavinio kodas</t>
  </si>
  <si>
    <t>Priemonės kodas</t>
  </si>
  <si>
    <t>Priemonės pavadinimas</t>
  </si>
  <si>
    <t>Vykdytojo kodas</t>
  </si>
  <si>
    <t>Funkcinės klasifikacijos kodas</t>
  </si>
  <si>
    <t>Kodas biudžete</t>
  </si>
  <si>
    <t>Finansavimo šaltinis</t>
  </si>
  <si>
    <t>iš viso</t>
  </si>
  <si>
    <t>iš jų</t>
  </si>
  <si>
    <t>išlaidoms</t>
  </si>
  <si>
    <t>turtui įsigyti</t>
  </si>
  <si>
    <t xml:space="preserve">iš jų darbo užmokesčiui                    </t>
  </si>
  <si>
    <t>Žemės valdų projektų rengimas</t>
  </si>
  <si>
    <t>Rengti projektus, projektinius pasiūlymus, studijas, mokslinius darbus viešųjų erdvių ir teritorijų vystymui</t>
  </si>
  <si>
    <t>2.4.3.3.</t>
  </si>
  <si>
    <t>Klaipėdos rajoną pristatančio reklaminio filmo sukūrimas</t>
  </si>
  <si>
    <t>Projekto „Karklės atlasas“ įgyvendinimas</t>
  </si>
  <si>
    <t xml:space="preserve">Projekto „Pietų Baltijos krantas – ilgalaikių laivybos krypčių tarp šalių kūrimas MARRIAGE bendradarbiavimo tinklų pagrindu“ įgyvendinimas </t>
  </si>
  <si>
    <t>tūkst. eurų</t>
  </si>
  <si>
    <t>2.3.2.15.</t>
  </si>
  <si>
    <t>04.09.01.01</t>
  </si>
  <si>
    <t>1 strateginis tikslas. Sudaryti palankias sąlygas sumaniems ir veikliems žmonėms gyventi ir veikti Klaipėdos rajone</t>
  </si>
  <si>
    <t>04.02.01.07</t>
  </si>
  <si>
    <t>Drevernos mažųjų laivų uosto koncesijos sutarties įgyvendinimas</t>
  </si>
  <si>
    <t>2.3.1.4.</t>
  </si>
  <si>
    <t>Projekto „Gynybinio ir gamtos paveldo keliai“ įgyvendinimas</t>
  </si>
  <si>
    <t>Kt</t>
  </si>
  <si>
    <t>VBD</t>
  </si>
  <si>
    <t>Projekto „Stepono Dariaus memorialinio parko pritaikymas turizmo ir aviacinio sporto reikmėms“ įgyvendinimas</t>
  </si>
  <si>
    <t>Projekto „Turizmo informacinės infrastruktūros sukūrimas ir pritaikymas neįgaliųjų poreikiams pietvakarinėje Klaipėdos regiono dalyje“ įgyvendinimas</t>
  </si>
  <si>
    <t xml:space="preserve">Klaipėdos rajono savivaldybės teritorijos dalies, apimančios Slengių, Mazūriškių, Trušelių, Gindulių kaimus ir gretimos teritorijos vietovių, komunikacinių koridorių ir inžinerinės infrastruktūros specialiojo plano korektūros rengimas </t>
  </si>
  <si>
    <r>
      <t xml:space="preserve">Savivaldybės pajamos iš surenkamų mokesčių </t>
    </r>
    <r>
      <rPr>
        <b/>
        <sz val="8"/>
        <rFont val="Arial"/>
        <family val="2"/>
        <charset val="186"/>
      </rPr>
      <t>SB</t>
    </r>
  </si>
  <si>
    <r>
      <t xml:space="preserve">Lėšos už paslaugas ir nuomą </t>
    </r>
    <r>
      <rPr>
        <b/>
        <sz val="8"/>
        <rFont val="Arial"/>
        <family val="2"/>
        <charset val="186"/>
      </rPr>
      <t>S</t>
    </r>
  </si>
  <si>
    <r>
      <t xml:space="preserve">ES struktūrinių fondų lėšos </t>
    </r>
    <r>
      <rPr>
        <b/>
        <sz val="8"/>
        <rFont val="Arial"/>
        <family val="2"/>
        <charset val="186"/>
      </rPr>
      <t>ES</t>
    </r>
  </si>
  <si>
    <t>2.4.1.38</t>
  </si>
  <si>
    <t>Projekto „Gyvenimas švarioje aplinkoje - geresnė ateitis“ įgyvendinimas</t>
  </si>
  <si>
    <t>Vietinės reikšmės kelio Rimkai-Lėbartai-Dovilai specialiojo plano parengimas. Žemės paėmimo visuomenės poreikiams projektas</t>
  </si>
  <si>
    <t>Vietinės reikšmės kelio Maciuičiai-Ežaičiai specialiojo plano parengimas. Žemės paėmimo visuomenės poreikiams projektas</t>
  </si>
  <si>
    <t>2.2.1.21</t>
  </si>
  <si>
    <t xml:space="preserve">Projekto "Svencelės polderio esamų pylimų paaukštinimas ir naujų pylimų įrengimas" įgyvendinimas </t>
  </si>
  <si>
    <t>2.3.3.24</t>
  </si>
  <si>
    <t>Klaipėdos rajono savivaldybės polderinių sistemų rekonstravimas</t>
  </si>
  <si>
    <t>2.2.1.23</t>
  </si>
  <si>
    <t>2.3.2.11</t>
  </si>
  <si>
    <t>VBES</t>
  </si>
  <si>
    <t>2.2.1.24</t>
  </si>
  <si>
    <t>2.4.1.35</t>
  </si>
  <si>
    <t>2.4.1.37</t>
  </si>
  <si>
    <t>2.4.1.26</t>
  </si>
  <si>
    <t>2.3.3.21</t>
  </si>
  <si>
    <t>2.3.3.14</t>
  </si>
  <si>
    <t>2.3.2.20</t>
  </si>
  <si>
    <t>2.3.2.18</t>
  </si>
  <si>
    <t>2.3.2.16</t>
  </si>
  <si>
    <t>2.3.2.14</t>
  </si>
  <si>
    <t>2.4.1.36</t>
  </si>
  <si>
    <t>2.2.1.17</t>
  </si>
  <si>
    <t>Turistinių sveikatingumo maršrutų Pajūrio regioniniame parke sukūrimas ir ženklinimas</t>
  </si>
  <si>
    <t>2.3.2.23</t>
  </si>
  <si>
    <t>2.3.2.25</t>
  </si>
  <si>
    <t>Kurti verslui bei investicijoms palankią aplinką Klaipėdos rajone</t>
  </si>
  <si>
    <t>Gargždų karjerų teritorijos turistinio maršruto ir vizualinės medžiagos parengimas</t>
  </si>
  <si>
    <t>Rengti visuomenės poreikius tenkinančius teritorijų planavimo (detaliuosius planus) bei žemėtvarkos (žemės valdų projektus) dokumentus</t>
  </si>
  <si>
    <t>2.4.5.1</t>
  </si>
  <si>
    <t>Klaipėdos rajono Šiūparių kadastro vietovės dalies melioracijos sistemų rekonstrukcija</t>
  </si>
  <si>
    <t>2.2.1.26</t>
  </si>
  <si>
    <t>2.2.1.25</t>
  </si>
  <si>
    <t>Projekto "Melioracijos statinių: Brukšvų siurblinės bei tilto per griovį J rekonstrukcija Brukšvų ir Jokšų polderiuose, Klaipėdos raj., Priekulės sen." įgyvendinimas</t>
  </si>
  <si>
    <t xml:space="preserve">Dalyvavimas projekte "Baltų kelias" </t>
  </si>
  <si>
    <t>2.3.3.27</t>
  </si>
  <si>
    <t>Klaipėdos rajono urbanizuotų vietovių vystymo koncepcijų parengimas</t>
  </si>
  <si>
    <t>2.4.1.40</t>
  </si>
  <si>
    <t>2022 m. išlaidų projektas</t>
  </si>
  <si>
    <t xml:space="preserve">Apsauginio pylimo Purmalių k. ir Jokšų k. polderio kolektoriaus rekonstrukcijos projektavimo paslaugos ir rangos darbai </t>
  </si>
  <si>
    <t xml:space="preserve">Teritorijų planavimo dokumentų archyvo suskaitmeninimo paslaugos, duomenų patalpinimas TPDRIS ir GIS sistemose </t>
  </si>
  <si>
    <t>Vietinės reikšmės kelių Sendvario sen. Šilelių g., Jurgaičių g.ir Danės g. specialiųjų planų parengimai. Žemės paėmimas visuomenės  poreikiams projektai</t>
  </si>
  <si>
    <t>Vietinės reikšmės kelių Priekulės sen. Pievų g. ir S. Šrioderio g. specialiųjų planų parengimai. Žemės paėmimas visuomenės  poreikiams projektai</t>
  </si>
  <si>
    <t>ESRI ArcGIS programinės įrangos licencijos palaikymas</t>
  </si>
  <si>
    <t>2.4.1.41</t>
  </si>
  <si>
    <t>2.4.1.42</t>
  </si>
  <si>
    <t>2.4.4.2</t>
  </si>
  <si>
    <r>
      <t xml:space="preserve">Detaliųjų planų rengimas
</t>
    </r>
    <r>
      <rPr>
        <i/>
        <sz val="8"/>
        <rFont val="Arial"/>
        <family val="2"/>
        <charset val="186"/>
      </rPr>
      <t>(Gargždų miesto centrinės dalies detaliojo plano korektūra;
Detaliojo plano Šaipių kaime korektūra)</t>
    </r>
  </si>
  <si>
    <t>Projekto „Klaipėdos regiono turizmo infrastruktūros sistemos sukūrimas ir įdiegimas“ įgyvendinimas</t>
  </si>
  <si>
    <r>
      <t xml:space="preserve">Gargždų miesto ir rajono architektūrinį ir urbanistinį įvaizdį gerinančių priemonių įgyvendinimas
</t>
    </r>
    <r>
      <rPr>
        <i/>
        <sz val="8"/>
        <rFont val="Arial"/>
        <family val="2"/>
        <charset val="186"/>
      </rPr>
      <t>(Gargždų miesto daugiabučių kvartalinių grupių pastatų fasadų sprendimo projekto rengimas;
Teritorijos sutvarkymo ir mažosios architektūros elementų tarp Klaipėdos, J. Janonio, Žemaitės, Kvietinių g. Gargždų mieste projektinių pasiūlymų rengimas;
Klaipėdos gatvės želdinių pertvarkymo projekto rengimas)</t>
    </r>
  </si>
  <si>
    <t>Jungiamojo kelio, ruožui šalia magistralinio kelio A1 Vilnius-Klaipėda nuo Dauparų viaduko iki Jakų žiedo, su privažiuojamaisiais keliais specialiojo plano parengimas.</t>
  </si>
  <si>
    <r>
      <t xml:space="preserve">ES struktūrinių fondų lėšos, tenkančios partneriams </t>
    </r>
    <r>
      <rPr>
        <b/>
        <sz val="8"/>
        <rFont val="Arial"/>
        <family val="2"/>
        <charset val="186"/>
      </rPr>
      <t>ES(Kt)</t>
    </r>
  </si>
  <si>
    <t>2.4.5.1.29</t>
  </si>
  <si>
    <t>15.1</t>
  </si>
  <si>
    <t>25</t>
  </si>
  <si>
    <t>10</t>
  </si>
  <si>
    <t>15</t>
  </si>
  <si>
    <t>2.4.1.21.32.</t>
  </si>
  <si>
    <t>Magistralinių melioracijos griovių tvarkymas (šienavimas, krūmų kirtimas, drenažo žiočių atnaujinimas, griovių dugno valymas) drenažo avarinis remontas, apsauginių pylimų priežiūra ir remontas, pralaidų rekonstravimas ir melioracijos projektų rengimas</t>
  </si>
  <si>
    <t>Perteklinio vandens pašalinimo darbai (siurblinių aptarnaujančio personalo išlaikymas, elektra ir einamasis remontas). Polderių griovių ir pylimų priežiūros ir remonto darbai</t>
  </si>
  <si>
    <t>2023 m. išlaidų projektas</t>
  </si>
  <si>
    <t>Vandens turistinio maršruto Minijos upe ženklinimas</t>
  </si>
  <si>
    <t>Gargždų miesto centro urbanistinės koncepcijos parengimas ir detaliojo plano keitimas</t>
  </si>
  <si>
    <t>Gargždų karjerų teritorijos plėtra ir vystymas bei pritaikymas turizmo ir rekreacijos reikmėms</t>
  </si>
  <si>
    <t>2021-2023 METŲ EKONOMINIO KONKURENCINGUMO DIDINIMO PROGRAMOS TIKSLŲ, UŽDAVINIŲ IR PRIEMONIŲ ASIGNAVIMŲ SUVESTINĖ</t>
  </si>
  <si>
    <t>2020 m. faktas</t>
  </si>
  <si>
    <t>Klaipėdos rajono savivaldybės strateginio
veiklos plano 2021-2023 m. 
1 priedas</t>
  </si>
  <si>
    <t>21</t>
  </si>
  <si>
    <t>Priekulės miesto teritorijos bendrojo plano monitoringas ir keitimo rengimas</t>
  </si>
  <si>
    <t>Rengti Klaipėdos rajono miestų ir miestelių bendruosius planus bei inžinerinės infrastruktūros ir susisiekimo sistemų specialiuosius planus</t>
  </si>
  <si>
    <r>
      <t xml:space="preserve">Kitos lėšos </t>
    </r>
    <r>
      <rPr>
        <b/>
        <sz val="8"/>
        <rFont val="Arial"/>
        <family val="2"/>
        <charset val="186"/>
      </rPr>
      <t>Kt</t>
    </r>
  </si>
  <si>
    <t>2021 m. asignavimai</t>
  </si>
  <si>
    <r>
      <t xml:space="preserve">Valstybės biudžeto specialioji tikslinė dotacija </t>
    </r>
    <r>
      <rPr>
        <b/>
        <sz val="8"/>
        <rFont val="Arial"/>
        <family val="2"/>
        <charset val="186"/>
      </rPr>
      <t>VBD</t>
    </r>
  </si>
  <si>
    <r>
      <t xml:space="preserve">Klaipėdos rajono turizmo informacijos centro veiklos užtikrinimas
</t>
    </r>
    <r>
      <rPr>
        <i/>
        <sz val="8"/>
        <rFont val="Arial"/>
        <family val="2"/>
        <charset val="186"/>
      </rPr>
      <t>(dalyvavimas  turizmo parodose; įvairių turizmo reprezentacinių priemonių rengimas; Minijos žemupio regata; Klaipėdos rajono turizmo informacijos centro 20 metų jubiliejui skirta  konferencija ir šventinis renginys; Turistinių sveikatingumo maršrutų Pajūrio regioniniame parke sukūrimas ir ženklinimas; Šv. Jokūbo kelio sukūrimas ir ženklinimas, pėsčiųjų takų Lapiuose sukūrimas ir ženklinimas)</t>
    </r>
  </si>
  <si>
    <t>ES (Kt)</t>
  </si>
  <si>
    <t>Melioracijos įrenginių drenažo sistemos, esančios Šlapšilės k., Dauparų-Kvietinių sen. rekonstrukcijos projekto parengimas ir rangos darbai</t>
  </si>
  <si>
    <t>2.2.1.27</t>
  </si>
  <si>
    <t>Tunelio po magistraliniu keliu A13 specialiojo plano parengimas. Žemės paėmimo visuomenės poreikiams projektas</t>
  </si>
  <si>
    <t>2.4.1.31</t>
  </si>
  <si>
    <t xml:space="preserve">2.3.2.28. </t>
  </si>
  <si>
    <t>2.4.1.21.</t>
  </si>
  <si>
    <t>2.4.1.21.31.</t>
  </si>
  <si>
    <t>04.09.01.01.</t>
  </si>
  <si>
    <t>2.4.6.2.</t>
  </si>
  <si>
    <t>Vėjo jėgainių specialiojo plano rengimas</t>
  </si>
  <si>
    <t>GNP</t>
  </si>
  <si>
    <t>Skatinti verslumą bendradarbiaujant vietos savivaldai ir verslu bei remiant rajono verslininkus ir ūkininkus</t>
  </si>
  <si>
    <t>Klaipėdos  rajono savivaldybės smulkiojo verslo rėmimo programos įgyvendinimas</t>
  </si>
  <si>
    <t>Skatinti rajono urbanistinę plėtrą organizuojant planų ir projektų rengimą bei nuolat atnaujinant rajono geoinformacinę sistemą (GIS)</t>
  </si>
  <si>
    <r>
      <rPr>
        <sz val="8"/>
        <rFont val="Arial"/>
        <family val="2"/>
        <charset val="186"/>
      </rPr>
      <t>Gražintos negautos pajamos</t>
    </r>
    <r>
      <rPr>
        <b/>
        <sz val="8"/>
        <rFont val="Arial"/>
        <family val="2"/>
        <charset val="186"/>
      </rPr>
      <t xml:space="preserve"> GNP</t>
    </r>
  </si>
  <si>
    <r>
      <t xml:space="preserve">Valstybės biudžeto lėšos ES struktūrinių fondų lėšos </t>
    </r>
    <r>
      <rPr>
        <b/>
        <sz val="8"/>
        <rFont val="Arial"/>
        <family val="2"/>
        <charset val="186"/>
      </rPr>
      <t>VBES</t>
    </r>
  </si>
  <si>
    <t>2.4.1.24.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</si>
</sst>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[$-427]General"/>
  </numFmts>
  <fonts count="17">
    <font>
      <sz val="10"/>
      <name val="Arial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7"/>
      <name val="Arial"/>
      <family val="2"/>
      <charset val="186"/>
    </font>
    <font>
      <b/>
      <sz val="7"/>
      <name val="Arial"/>
      <family val="2"/>
      <charset val="186"/>
    </font>
    <font>
      <sz val="10"/>
      <name val="Arial"/>
      <family val="2"/>
      <charset val="186"/>
    </font>
    <font>
      <sz val="7"/>
      <name val="Arial"/>
      <family val="2"/>
      <charset val="186"/>
    </font>
    <font>
      <sz val="8"/>
      <color rgb="FFFF0000"/>
      <name val="Arial"/>
      <family val="2"/>
      <charset val="186"/>
    </font>
    <font>
      <i/>
      <sz val="8"/>
      <name val="Arial"/>
      <family val="2"/>
      <charset val="186"/>
    </font>
    <font>
      <sz val="8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sz val="10"/>
      <color theme="1"/>
      <name val="Arial1"/>
      <charset val="186"/>
    </font>
    <font>
      <sz val="7"/>
      <color theme="1"/>
      <name val="Arial"/>
      <family val="2"/>
      <charset val="186"/>
    </font>
    <font>
      <b/>
      <sz val="7"/>
      <color theme="1"/>
      <name val="Arial"/>
      <family val="2"/>
      <charset val="186"/>
    </font>
  </fonts>
  <fills count="1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rgb="FF99CC00"/>
      </patternFill>
    </fill>
    <fill>
      <patternFill patternType="solid">
        <fgColor rgb="FFFFCC00"/>
        <bgColor rgb="FFFFCC00"/>
      </patternFill>
    </fill>
    <fill>
      <patternFill patternType="solid">
        <fgColor rgb="FF93CDDD"/>
        <bgColor rgb="FF93CDDD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C6D9F1"/>
      </patternFill>
    </fill>
    <fill>
      <patternFill patternType="solid">
        <fgColor rgb="FFFFFF00"/>
        <bgColor rgb="FFC6D9F1"/>
      </patternFill>
    </fill>
    <fill>
      <patternFill patternType="solid">
        <fgColor theme="0"/>
        <bgColor rgb="FF8EB4E3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/>
    <xf numFmtId="166" fontId="14" fillId="0" borderId="0"/>
  </cellStyleXfs>
  <cellXfs count="579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Fill="1"/>
    <xf numFmtId="0" fontId="4" fillId="0" borderId="0" xfId="0" applyFont="1" applyFill="1" applyAlignment="1">
      <alignment vertical="center" wrapText="1"/>
    </xf>
    <xf numFmtId="0" fontId="6" fillId="0" borderId="0" xfId="0" applyFont="1" applyFill="1"/>
    <xf numFmtId="0" fontId="6" fillId="0" borderId="0" xfId="0" applyFont="1"/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4" fillId="0" borderId="0" xfId="0" applyFont="1" applyFill="1"/>
    <xf numFmtId="0" fontId="4" fillId="0" borderId="0" xfId="0" applyFont="1"/>
    <xf numFmtId="164" fontId="3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Fill="1"/>
    <xf numFmtId="164" fontId="2" fillId="0" borderId="0" xfId="0" applyNumberFormat="1" applyFont="1" applyFill="1"/>
    <xf numFmtId="164" fontId="3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textRotation="90"/>
    </xf>
    <xf numFmtId="164" fontId="2" fillId="0" borderId="22" xfId="0" applyNumberFormat="1" applyFont="1" applyBorder="1" applyAlignment="1">
      <alignment horizontal="center" vertical="center" textRotation="90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4" borderId="24" xfId="0" applyNumberFormat="1" applyFont="1" applyFill="1" applyBorder="1" applyAlignment="1">
      <alignment horizontal="center" vertical="center" wrapText="1"/>
    </xf>
    <xf numFmtId="164" fontId="2" fillId="4" borderId="25" xfId="0" applyNumberFormat="1" applyFont="1" applyFill="1" applyBorder="1" applyAlignment="1">
      <alignment horizontal="center" vertical="center" wrapText="1"/>
    </xf>
    <xf numFmtId="164" fontId="2" fillId="4" borderId="26" xfId="0" applyNumberFormat="1" applyFont="1" applyFill="1" applyBorder="1" applyAlignment="1">
      <alignment horizontal="center" vertical="center" wrapText="1"/>
    </xf>
    <xf numFmtId="164" fontId="2" fillId="4" borderId="27" xfId="0" applyNumberFormat="1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 wrapText="1"/>
    </xf>
    <xf numFmtId="164" fontId="2" fillId="3" borderId="28" xfId="0" applyNumberFormat="1" applyFont="1" applyFill="1" applyBorder="1" applyAlignment="1">
      <alignment horizontal="center" vertical="center" wrapText="1"/>
    </xf>
    <xf numFmtId="164" fontId="2" fillId="3" borderId="29" xfId="0" applyNumberFormat="1" applyFont="1" applyFill="1" applyBorder="1" applyAlignment="1">
      <alignment horizontal="center" vertical="center" wrapText="1"/>
    </xf>
    <xf numFmtId="164" fontId="2" fillId="3" borderId="26" xfId="0" applyNumberFormat="1" applyFont="1" applyFill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 wrapText="1"/>
    </xf>
    <xf numFmtId="164" fontId="2" fillId="2" borderId="31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4" borderId="33" xfId="0" applyNumberFormat="1" applyFont="1" applyFill="1" applyBorder="1" applyAlignment="1">
      <alignment horizontal="center" vertical="center" wrapText="1"/>
    </xf>
    <xf numFmtId="164" fontId="2" fillId="4" borderId="29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27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4" borderId="16" xfId="0" applyNumberFormat="1" applyFont="1" applyFill="1" applyBorder="1" applyAlignment="1">
      <alignment horizontal="center" vertical="center" wrapText="1"/>
    </xf>
    <xf numFmtId="164" fontId="2" fillId="4" borderId="49" xfId="0" applyNumberFormat="1" applyFont="1" applyFill="1" applyBorder="1" applyAlignment="1">
      <alignment horizontal="center" vertical="center" wrapText="1"/>
    </xf>
    <xf numFmtId="164" fontId="2" fillId="4" borderId="5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52" xfId="0" applyNumberFormat="1" applyFont="1" applyBorder="1" applyAlignment="1">
      <alignment horizontal="center" vertical="center" wrapText="1"/>
    </xf>
    <xf numFmtId="164" fontId="2" fillId="4" borderId="38" xfId="0" applyNumberFormat="1" applyFont="1" applyFill="1" applyBorder="1" applyAlignment="1">
      <alignment horizontal="center" vertical="center" wrapText="1"/>
    </xf>
    <xf numFmtId="164" fontId="2" fillId="4" borderId="59" xfId="0" applyNumberFormat="1" applyFont="1" applyFill="1" applyBorder="1" applyAlignment="1">
      <alignment horizontal="center" vertical="center" wrapText="1"/>
    </xf>
    <xf numFmtId="164" fontId="2" fillId="0" borderId="64" xfId="0" applyNumberFormat="1" applyFont="1" applyFill="1" applyBorder="1" applyAlignment="1">
      <alignment horizontal="center" vertical="center" wrapText="1"/>
    </xf>
    <xf numFmtId="164" fontId="2" fillId="0" borderId="48" xfId="0" applyNumberFormat="1" applyFont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51" xfId="0" applyNumberFormat="1" applyFont="1" applyFill="1" applyBorder="1" applyAlignment="1">
      <alignment horizontal="center" vertical="center" wrapText="1"/>
    </xf>
    <xf numFmtId="164" fontId="2" fillId="0" borderId="64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3" fillId="5" borderId="65" xfId="0" applyNumberFormat="1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8" borderId="7" xfId="0" applyNumberFormat="1" applyFont="1" applyFill="1" applyBorder="1" applyAlignment="1">
      <alignment horizontal="center" vertical="center" wrapText="1"/>
    </xf>
    <xf numFmtId="164" fontId="2" fillId="8" borderId="5" xfId="0" applyNumberFormat="1" applyFont="1" applyFill="1" applyBorder="1" applyAlignment="1">
      <alignment horizontal="center" vertical="center" wrapText="1"/>
    </xf>
    <xf numFmtId="164" fontId="2" fillId="8" borderId="22" xfId="0" applyNumberFormat="1" applyFont="1" applyFill="1" applyBorder="1" applyAlignment="1">
      <alignment horizontal="center" vertical="center" wrapText="1"/>
    </xf>
    <xf numFmtId="164" fontId="2" fillId="8" borderId="52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3" borderId="65" xfId="0" applyNumberFormat="1" applyFont="1" applyFill="1" applyBorder="1" applyAlignment="1">
      <alignment horizontal="center" vertical="center" wrapText="1"/>
    </xf>
    <xf numFmtId="164" fontId="2" fillId="3" borderId="48" xfId="0" applyNumberFormat="1" applyFont="1" applyFill="1" applyBorder="1" applyAlignment="1">
      <alignment horizontal="center" vertical="center" wrapText="1"/>
    </xf>
    <xf numFmtId="164" fontId="2" fillId="4" borderId="25" xfId="0" applyNumberFormat="1" applyFont="1" applyFill="1" applyBorder="1" applyAlignment="1">
      <alignment horizontal="center" vertical="center" wrapText="1"/>
    </xf>
    <xf numFmtId="164" fontId="2" fillId="4" borderId="26" xfId="0" applyNumberFormat="1" applyFont="1" applyFill="1" applyBorder="1" applyAlignment="1">
      <alignment horizontal="center" vertical="center" wrapText="1"/>
    </xf>
    <xf numFmtId="164" fontId="2" fillId="4" borderId="27" xfId="0" applyNumberFormat="1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58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64" fontId="2" fillId="0" borderId="49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4" borderId="45" xfId="0" applyNumberFormat="1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5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164" fontId="3" fillId="5" borderId="28" xfId="0" applyNumberFormat="1" applyFont="1" applyFill="1" applyBorder="1" applyAlignment="1">
      <alignment horizontal="center" vertical="center" wrapText="1"/>
    </xf>
    <xf numFmtId="164" fontId="3" fillId="5" borderId="25" xfId="0" applyNumberFormat="1" applyFont="1" applyFill="1" applyBorder="1" applyAlignment="1">
      <alignment horizontal="center" vertical="center" wrapText="1"/>
    </xf>
    <xf numFmtId="164" fontId="3" fillId="5" borderId="29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164" fontId="2" fillId="3" borderId="33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vertical="center" wrapText="1"/>
    </xf>
    <xf numFmtId="164" fontId="2" fillId="4" borderId="34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5" fontId="2" fillId="10" borderId="41" xfId="0" applyNumberFormat="1" applyFont="1" applyFill="1" applyBorder="1" applyAlignment="1">
      <alignment horizontal="center" vertical="center" wrapText="1"/>
    </xf>
    <xf numFmtId="165" fontId="2" fillId="10" borderId="60" xfId="0" applyNumberFormat="1" applyFont="1" applyFill="1" applyBorder="1" applyAlignment="1">
      <alignment horizontal="center" vertical="center" wrapText="1"/>
    </xf>
    <xf numFmtId="165" fontId="2" fillId="8" borderId="7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10" borderId="40" xfId="0" applyNumberFormat="1" applyFont="1" applyFill="1" applyBorder="1" applyAlignment="1">
      <alignment horizontal="center" vertical="center" wrapText="1"/>
    </xf>
    <xf numFmtId="165" fontId="2" fillId="8" borderId="36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8" borderId="49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center" vertical="center" wrapText="1"/>
    </xf>
    <xf numFmtId="164" fontId="2" fillId="0" borderId="62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3" borderId="3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left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64" fontId="2" fillId="2" borderId="37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64" fontId="8" fillId="0" borderId="3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0" borderId="47" xfId="0" applyNumberFormat="1" applyFont="1" applyFill="1" applyBorder="1" applyAlignment="1">
      <alignment horizontal="center" vertical="center" wrapText="1"/>
    </xf>
    <xf numFmtId="164" fontId="8" fillId="0" borderId="57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10" fillId="0" borderId="32" xfId="0" applyNumberFormat="1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6" fillId="0" borderId="31" xfId="0" applyFont="1" applyFill="1" applyBorder="1"/>
    <xf numFmtId="164" fontId="3" fillId="0" borderId="27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2" fillId="8" borderId="4" xfId="0" applyNumberFormat="1" applyFont="1" applyFill="1" applyBorder="1" applyAlignment="1">
      <alignment horizontal="center" vertical="center" wrapText="1"/>
    </xf>
    <xf numFmtId="164" fontId="2" fillId="8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164" fontId="2" fillId="8" borderId="23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8" borderId="66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" fontId="2" fillId="0" borderId="18" xfId="0" quotePrefix="1" applyNumberFormat="1" applyFont="1" applyFill="1" applyBorder="1" applyAlignment="1">
      <alignment horizontal="center" vertical="center" wrapText="1"/>
    </xf>
    <xf numFmtId="49" fontId="2" fillId="0" borderId="3" xfId="0" quotePrefix="1" applyNumberFormat="1" applyFont="1" applyFill="1" applyBorder="1" applyAlignment="1">
      <alignment horizontal="center" vertical="center" wrapText="1"/>
    </xf>
    <xf numFmtId="16" fontId="2" fillId="0" borderId="3" xfId="0" quotePrefix="1" applyNumberFormat="1" applyFont="1" applyBorder="1" applyAlignment="1">
      <alignment horizontal="center" vertical="center" wrapText="1"/>
    </xf>
    <xf numFmtId="16" fontId="2" fillId="8" borderId="14" xfId="0" quotePrefix="1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left" vertical="center" wrapText="1"/>
    </xf>
    <xf numFmtId="164" fontId="2" fillId="2" borderId="5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164" fontId="2" fillId="3" borderId="45" xfId="0" applyNumberFormat="1" applyFont="1" applyFill="1" applyBorder="1" applyAlignment="1">
      <alignment horizontal="center" vertical="center" wrapText="1"/>
    </xf>
    <xf numFmtId="164" fontId="2" fillId="3" borderId="62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2" fillId="0" borderId="52" xfId="0" applyFont="1" applyBorder="1" applyAlignment="1">
      <alignment horizontal="center" vertical="center" wrapText="1"/>
    </xf>
    <xf numFmtId="165" fontId="2" fillId="8" borderId="2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vertical="center" wrapText="1"/>
    </xf>
    <xf numFmtId="164" fontId="2" fillId="8" borderId="38" xfId="0" applyNumberFormat="1" applyFont="1" applyFill="1" applyBorder="1" applyAlignment="1">
      <alignment horizontal="center" vertical="center" wrapText="1"/>
    </xf>
    <xf numFmtId="164" fontId="2" fillId="8" borderId="6" xfId="0" applyNumberFormat="1" applyFont="1" applyFill="1" applyBorder="1" applyAlignment="1">
      <alignment horizontal="center" vertical="center" wrapText="1"/>
    </xf>
    <xf numFmtId="164" fontId="2" fillId="8" borderId="39" xfId="0" applyNumberFormat="1" applyFont="1" applyFill="1" applyBorder="1" applyAlignment="1">
      <alignment horizontal="center" vertical="center" wrapText="1"/>
    </xf>
    <xf numFmtId="164" fontId="2" fillId="8" borderId="51" xfId="0" applyNumberFormat="1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vertical="center" wrapText="1"/>
    </xf>
    <xf numFmtId="164" fontId="2" fillId="11" borderId="27" xfId="0" applyNumberFormat="1" applyFont="1" applyFill="1" applyBorder="1" applyAlignment="1">
      <alignment horizontal="center" vertical="center" wrapText="1"/>
    </xf>
    <xf numFmtId="164" fontId="2" fillId="11" borderId="25" xfId="0" applyNumberFormat="1" applyFont="1" applyFill="1" applyBorder="1" applyAlignment="1">
      <alignment horizontal="center" vertical="center" wrapText="1"/>
    </xf>
    <xf numFmtId="164" fontId="2" fillId="11" borderId="26" xfId="0" applyNumberFormat="1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164" fontId="2" fillId="8" borderId="12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165" fontId="2" fillId="8" borderId="21" xfId="0" applyNumberFormat="1" applyFont="1" applyFill="1" applyBorder="1" applyAlignment="1">
      <alignment horizontal="center" vertical="center" wrapText="1"/>
    </xf>
    <xf numFmtId="165" fontId="2" fillId="8" borderId="5" xfId="0" applyNumberFormat="1" applyFont="1" applyFill="1" applyBorder="1" applyAlignment="1">
      <alignment horizontal="center" vertical="center" wrapText="1"/>
    </xf>
    <xf numFmtId="165" fontId="2" fillId="8" borderId="40" xfId="0" applyNumberFormat="1" applyFont="1" applyFill="1" applyBorder="1" applyAlignment="1">
      <alignment horizontal="center" vertical="center" wrapText="1"/>
    </xf>
    <xf numFmtId="165" fontId="2" fillId="8" borderId="13" xfId="0" applyNumberFormat="1" applyFont="1" applyFill="1" applyBorder="1" applyAlignment="1">
      <alignment horizontal="center" vertical="center" wrapText="1"/>
    </xf>
    <xf numFmtId="165" fontId="2" fillId="8" borderId="41" xfId="0" applyNumberFormat="1" applyFont="1" applyFill="1" applyBorder="1" applyAlignment="1">
      <alignment horizontal="center" vertical="center" wrapText="1"/>
    </xf>
    <xf numFmtId="165" fontId="2" fillId="8" borderId="60" xfId="0" applyNumberFormat="1" applyFont="1" applyFill="1" applyBorder="1" applyAlignment="1">
      <alignment horizontal="center" vertical="center" wrapText="1"/>
    </xf>
    <xf numFmtId="165" fontId="2" fillId="8" borderId="1" xfId="0" applyNumberFormat="1" applyFont="1" applyFill="1" applyBorder="1" applyAlignment="1">
      <alignment horizontal="center" vertical="center" wrapText="1"/>
    </xf>
    <xf numFmtId="165" fontId="2" fillId="8" borderId="51" xfId="0" applyNumberFormat="1" applyFont="1" applyFill="1" applyBorder="1" applyAlignment="1">
      <alignment horizontal="center" vertical="center" wrapText="1"/>
    </xf>
    <xf numFmtId="165" fontId="2" fillId="8" borderId="52" xfId="0" applyNumberFormat="1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horizontal="center" vertical="center"/>
    </xf>
    <xf numFmtId="164" fontId="2" fillId="8" borderId="27" xfId="0" applyNumberFormat="1" applyFont="1" applyFill="1" applyBorder="1" applyAlignment="1">
      <alignment horizontal="center" vertical="center" wrapText="1"/>
    </xf>
    <xf numFmtId="164" fontId="2" fillId="8" borderId="32" xfId="0" applyNumberFormat="1" applyFont="1" applyFill="1" applyBorder="1" applyAlignment="1">
      <alignment horizontal="center" vertical="center" wrapText="1"/>
    </xf>
    <xf numFmtId="165" fontId="2" fillId="8" borderId="53" xfId="0" applyNumberFormat="1" applyFont="1" applyFill="1" applyBorder="1" applyAlignment="1">
      <alignment horizontal="center" vertical="center" wrapText="1"/>
    </xf>
    <xf numFmtId="0" fontId="4" fillId="8" borderId="65" xfId="0" applyFont="1" applyFill="1" applyBorder="1" applyAlignment="1">
      <alignment vertical="center" wrapText="1"/>
    </xf>
    <xf numFmtId="164" fontId="2" fillId="8" borderId="21" xfId="0" applyNumberFormat="1" applyFont="1" applyFill="1" applyBorder="1" applyAlignment="1">
      <alignment horizontal="center" vertical="center" wrapText="1"/>
    </xf>
    <xf numFmtId="164" fontId="3" fillId="5" borderId="26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52" xfId="0" applyNumberFormat="1" applyFont="1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center" vertical="center" wrapText="1"/>
    </xf>
    <xf numFmtId="165" fontId="2" fillId="8" borderId="14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166" fontId="10" fillId="0" borderId="70" xfId="2" applyFont="1" applyBorder="1" applyAlignment="1">
      <alignment horizontal="center" vertical="center" wrapText="1"/>
    </xf>
    <xf numFmtId="164" fontId="10" fillId="0" borderId="72" xfId="2" applyNumberFormat="1" applyFont="1" applyBorder="1" applyAlignment="1">
      <alignment horizontal="center" vertical="center" wrapText="1"/>
    </xf>
    <xf numFmtId="164" fontId="10" fillId="0" borderId="73" xfId="2" applyNumberFormat="1" applyFont="1" applyBorder="1" applyAlignment="1">
      <alignment horizontal="center" vertical="center" wrapText="1"/>
    </xf>
    <xf numFmtId="166" fontId="16" fillId="0" borderId="0" xfId="2" applyFont="1" applyAlignment="1">
      <alignment vertical="center" wrapText="1"/>
    </xf>
    <xf numFmtId="166" fontId="16" fillId="14" borderId="0" xfId="2" applyFont="1" applyFill="1" applyAlignment="1">
      <alignment vertical="center" wrapText="1"/>
    </xf>
    <xf numFmtId="164" fontId="10" fillId="15" borderId="74" xfId="2" applyNumberFormat="1" applyFont="1" applyFill="1" applyBorder="1" applyAlignment="1">
      <alignment horizontal="center" vertical="center" wrapText="1"/>
    </xf>
    <xf numFmtId="164" fontId="10" fillId="15" borderId="70" xfId="2" applyNumberFormat="1" applyFont="1" applyFill="1" applyBorder="1" applyAlignment="1">
      <alignment horizontal="center" vertical="center" wrapText="1"/>
    </xf>
    <xf numFmtId="164" fontId="10" fillId="16" borderId="72" xfId="2" applyNumberFormat="1" applyFont="1" applyFill="1" applyBorder="1" applyAlignment="1">
      <alignment horizontal="center" vertical="center" wrapText="1"/>
    </xf>
    <xf numFmtId="164" fontId="10" fillId="16" borderId="73" xfId="2" applyNumberFormat="1" applyFont="1" applyFill="1" applyBorder="1" applyAlignment="1">
      <alignment horizontal="center" vertical="center" wrapText="1"/>
    </xf>
    <xf numFmtId="164" fontId="10" fillId="17" borderId="74" xfId="2" applyNumberFormat="1" applyFont="1" applyFill="1" applyBorder="1" applyAlignment="1">
      <alignment horizontal="center" vertical="center" wrapText="1"/>
    </xf>
    <xf numFmtId="164" fontId="10" fillId="17" borderId="70" xfId="2" applyNumberFormat="1" applyFont="1" applyFill="1" applyBorder="1" applyAlignment="1">
      <alignment horizontal="center" vertical="center" wrapText="1"/>
    </xf>
    <xf numFmtId="166" fontId="10" fillId="0" borderId="71" xfId="2" applyFont="1" applyBorder="1" applyAlignment="1">
      <alignment horizontal="center" vertical="center" wrapText="1"/>
    </xf>
    <xf numFmtId="164" fontId="10" fillId="0" borderId="78" xfId="2" applyNumberFormat="1" applyFont="1" applyBorder="1" applyAlignment="1">
      <alignment horizontal="center" vertical="center" wrapText="1"/>
    </xf>
    <xf numFmtId="164" fontId="10" fillId="0" borderId="79" xfId="2" applyNumberFormat="1" applyFont="1" applyBorder="1" applyAlignment="1">
      <alignment horizontal="center" vertical="center" wrapText="1"/>
    </xf>
    <xf numFmtId="164" fontId="10" fillId="15" borderId="80" xfId="2" applyNumberFormat="1" applyFont="1" applyFill="1" applyBorder="1" applyAlignment="1">
      <alignment horizontal="center" vertical="center" wrapText="1"/>
    </xf>
    <xf numFmtId="164" fontId="10" fillId="16" borderId="79" xfId="2" applyNumberFormat="1" applyFont="1" applyFill="1" applyBorder="1" applyAlignment="1">
      <alignment horizontal="center" vertical="center" wrapText="1"/>
    </xf>
    <xf numFmtId="164" fontId="10" fillId="17" borderId="80" xfId="2" applyNumberFormat="1" applyFont="1" applyFill="1" applyBorder="1" applyAlignment="1">
      <alignment horizontal="center" vertical="center" wrapText="1"/>
    </xf>
    <xf numFmtId="166" fontId="15" fillId="18" borderId="0" xfId="2" applyFont="1" applyFill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8" fillId="8" borderId="14" xfId="0" applyNumberFormat="1" applyFont="1" applyFill="1" applyBorder="1" applyAlignment="1">
      <alignment horizontal="center" vertical="center" wrapText="1"/>
    </xf>
    <xf numFmtId="164" fontId="8" fillId="8" borderId="4" xfId="0" applyNumberFormat="1" applyFont="1" applyFill="1" applyBorder="1" applyAlignment="1">
      <alignment horizontal="center" vertical="center" wrapText="1"/>
    </xf>
    <xf numFmtId="164" fontId="8" fillId="0" borderId="58" xfId="0" applyNumberFormat="1" applyFont="1" applyFill="1" applyBorder="1" applyAlignment="1">
      <alignment horizontal="center" vertical="center" wrapText="1"/>
    </xf>
    <xf numFmtId="164" fontId="8" fillId="0" borderId="49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10" fillId="8" borderId="1" xfId="0" applyNumberFormat="1" applyFont="1" applyFill="1" applyBorder="1" applyAlignment="1">
      <alignment horizontal="center" vertical="center" wrapText="1"/>
    </xf>
    <xf numFmtId="164" fontId="10" fillId="8" borderId="12" xfId="0" applyNumberFormat="1" applyFont="1" applyFill="1" applyBorder="1" applyAlignment="1">
      <alignment horizontal="center" vertical="center" wrapText="1"/>
    </xf>
    <xf numFmtId="164" fontId="10" fillId="8" borderId="4" xfId="0" applyNumberFormat="1" applyFont="1" applyFill="1" applyBorder="1" applyAlignment="1">
      <alignment horizontal="center" vertical="center" wrapText="1"/>
    </xf>
    <xf numFmtId="164" fontId="10" fillId="8" borderId="36" xfId="0" applyNumberFormat="1" applyFont="1" applyFill="1" applyBorder="1" applyAlignment="1">
      <alignment horizontal="center" vertical="center" wrapText="1"/>
    </xf>
    <xf numFmtId="164" fontId="10" fillId="8" borderId="14" xfId="0" applyNumberFormat="1" applyFont="1" applyFill="1" applyBorder="1" applyAlignment="1">
      <alignment horizontal="center" vertical="center" wrapText="1"/>
    </xf>
    <xf numFmtId="164" fontId="10" fillId="0" borderId="58" xfId="0" applyNumberFormat="1" applyFont="1" applyFill="1" applyBorder="1" applyAlignment="1">
      <alignment horizontal="center" vertical="center" wrapText="1"/>
    </xf>
    <xf numFmtId="164" fontId="10" fillId="0" borderId="49" xfId="0" applyNumberFormat="1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4" borderId="27" xfId="0" applyNumberFormat="1" applyFont="1" applyFill="1" applyBorder="1" applyAlignment="1">
      <alignment horizontal="center" vertical="center" wrapText="1"/>
    </xf>
    <xf numFmtId="164" fontId="10" fillId="4" borderId="25" xfId="0" applyNumberFormat="1" applyFont="1" applyFill="1" applyBorder="1" applyAlignment="1">
      <alignment horizontal="center" vertical="center" wrapText="1"/>
    </xf>
    <xf numFmtId="164" fontId="10" fillId="4" borderId="26" xfId="0" applyNumberFormat="1" applyFont="1" applyFill="1" applyBorder="1" applyAlignment="1">
      <alignment horizontal="center" vertical="center" wrapText="1"/>
    </xf>
    <xf numFmtId="164" fontId="10" fillId="8" borderId="21" xfId="0" applyNumberFormat="1" applyFont="1" applyFill="1" applyBorder="1" applyAlignment="1">
      <alignment horizontal="center" vertical="center" wrapText="1"/>
    </xf>
    <xf numFmtId="164" fontId="10" fillId="8" borderId="7" xfId="0" applyNumberFormat="1" applyFont="1" applyFill="1" applyBorder="1" applyAlignment="1">
      <alignment horizontal="center" vertical="center" wrapText="1"/>
    </xf>
    <xf numFmtId="164" fontId="10" fillId="8" borderId="5" xfId="0" applyNumberFormat="1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49" fontId="2" fillId="8" borderId="53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right" vertical="center" wrapText="1"/>
    </xf>
    <xf numFmtId="0" fontId="2" fillId="4" borderId="37" xfId="0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right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9" fontId="2" fillId="8" borderId="18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right" vertical="center" wrapText="1"/>
    </xf>
    <xf numFmtId="0" fontId="2" fillId="4" borderId="31" xfId="0" applyFont="1" applyFill="1" applyBorder="1" applyAlignment="1">
      <alignment horizontal="right" vertical="center" wrapText="1"/>
    </xf>
    <xf numFmtId="0" fontId="2" fillId="4" borderId="39" xfId="0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6" fontId="2" fillId="0" borderId="18" xfId="0" quotePrefix="1" applyNumberFormat="1" applyFont="1" applyFill="1" applyBorder="1" applyAlignment="1">
      <alignment horizontal="center" vertical="center" wrapText="1"/>
    </xf>
    <xf numFmtId="16" fontId="2" fillId="0" borderId="3" xfId="0" quotePrefix="1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right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6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right" vertical="center" wrapText="1"/>
    </xf>
    <xf numFmtId="0" fontId="2" fillId="3" borderId="31" xfId="0" applyFont="1" applyFill="1" applyBorder="1" applyAlignment="1">
      <alignment horizontal="right" vertical="center" wrapText="1"/>
    </xf>
    <xf numFmtId="0" fontId="2" fillId="3" borderId="39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9" fontId="2" fillId="8" borderId="50" xfId="0" applyNumberFormat="1" applyFont="1" applyFill="1" applyBorder="1" applyAlignment="1">
      <alignment horizontal="center" vertical="center" wrapText="1"/>
    </xf>
    <xf numFmtId="49" fontId="2" fillId="0" borderId="50" xfId="0" quotePrefix="1" applyNumberFormat="1" applyFont="1" applyFill="1" applyBorder="1" applyAlignment="1">
      <alignment horizontal="center" vertical="center" wrapText="1"/>
    </xf>
    <xf numFmtId="49" fontId="2" fillId="0" borderId="2" xfId="0" quotePrefix="1" applyNumberFormat="1" applyFont="1" applyFill="1" applyBorder="1" applyAlignment="1">
      <alignment horizontal="center" vertical="center" wrapText="1"/>
    </xf>
    <xf numFmtId="49" fontId="2" fillId="0" borderId="3" xfId="0" quotePrefix="1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166" fontId="10" fillId="12" borderId="70" xfId="2" applyFont="1" applyFill="1" applyBorder="1" applyAlignment="1">
      <alignment horizontal="center" vertical="center" wrapText="1"/>
    </xf>
    <xf numFmtId="166" fontId="10" fillId="13" borderId="70" xfId="2" applyFont="1" applyFill="1" applyBorder="1" applyAlignment="1">
      <alignment horizontal="center" vertical="center" wrapText="1"/>
    </xf>
    <xf numFmtId="166" fontId="10" fillId="0" borderId="70" xfId="2" applyFont="1" applyBorder="1" applyAlignment="1">
      <alignment horizontal="center" vertical="center" wrapText="1"/>
    </xf>
    <xf numFmtId="166" fontId="10" fillId="0" borderId="71" xfId="2" applyFont="1" applyBorder="1" applyAlignment="1">
      <alignment horizontal="left" vertical="center" wrapText="1"/>
    </xf>
    <xf numFmtId="166" fontId="10" fillId="0" borderId="71" xfId="2" applyFont="1" applyBorder="1" applyAlignment="1">
      <alignment horizontal="center" vertical="center" wrapText="1"/>
    </xf>
    <xf numFmtId="166" fontId="10" fillId="15" borderId="75" xfId="2" applyFont="1" applyFill="1" applyBorder="1" applyAlignment="1">
      <alignment horizontal="right" vertical="center" wrapText="1"/>
    </xf>
    <xf numFmtId="166" fontId="10" fillId="15" borderId="76" xfId="2" applyFont="1" applyFill="1" applyBorder="1" applyAlignment="1">
      <alignment horizontal="right" vertical="center" wrapText="1"/>
    </xf>
    <xf numFmtId="166" fontId="10" fillId="15" borderId="77" xfId="2" applyFont="1" applyFill="1" applyBorder="1" applyAlignment="1">
      <alignment horizontal="right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right" vertical="center" wrapText="1"/>
    </xf>
    <xf numFmtId="0" fontId="2" fillId="3" borderId="37" xfId="0" applyFont="1" applyFill="1" applyBorder="1" applyAlignment="1">
      <alignment horizontal="right" vertical="center" wrapText="1"/>
    </xf>
    <xf numFmtId="0" fontId="2" fillId="3" borderId="29" xfId="0" applyFont="1" applyFill="1" applyBorder="1" applyAlignment="1">
      <alignment horizontal="right" vertical="center" wrapText="1"/>
    </xf>
    <xf numFmtId="49" fontId="2" fillId="8" borderId="50" xfId="0" quotePrefix="1" applyNumberFormat="1" applyFont="1" applyFill="1" applyBorder="1" applyAlignment="1">
      <alignment horizontal="center" vertical="center" wrapText="1"/>
    </xf>
    <xf numFmtId="49" fontId="2" fillId="8" borderId="62" xfId="0" quotePrefix="1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right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2" borderId="29" xfId="0" applyFont="1" applyFill="1" applyBorder="1" applyAlignment="1">
      <alignment horizontal="right" vertical="center" wrapText="1"/>
    </xf>
    <xf numFmtId="49" fontId="2" fillId="8" borderId="42" xfId="0" quotePrefix="1" applyNumberFormat="1" applyFont="1" applyFill="1" applyBorder="1" applyAlignment="1">
      <alignment horizontal="center" vertical="center" wrapText="1"/>
    </xf>
    <xf numFmtId="49" fontId="2" fillId="8" borderId="12" xfId="0" quotePrefix="1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right" vertical="center" wrapText="1"/>
    </xf>
    <xf numFmtId="0" fontId="2" fillId="2" borderId="31" xfId="0" applyFont="1" applyFill="1" applyBorder="1" applyAlignment="1">
      <alignment horizontal="right" vertical="center" wrapText="1"/>
    </xf>
    <xf numFmtId="0" fontId="2" fillId="2" borderId="39" xfId="0" applyFont="1" applyFill="1" applyBorder="1" applyAlignment="1">
      <alignment horizontal="right" vertical="center" wrapText="1"/>
    </xf>
    <xf numFmtId="0" fontId="7" fillId="0" borderId="54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28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3" fillId="5" borderId="30" xfId="0" applyFont="1" applyFill="1" applyBorder="1" applyAlignment="1">
      <alignment horizontal="right" vertical="center" wrapText="1"/>
    </xf>
    <xf numFmtId="0" fontId="3" fillId="5" borderId="31" xfId="0" applyFont="1" applyFill="1" applyBorder="1" applyAlignment="1">
      <alignment horizontal="right" vertical="center" wrapText="1"/>
    </xf>
    <xf numFmtId="0" fontId="3" fillId="5" borderId="39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3" borderId="28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2" fillId="4" borderId="3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16" xfId="0" applyFont="1" applyFill="1" applyBorder="1" applyAlignment="1">
      <alignment horizontal="righ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right" vertical="center" wrapText="1"/>
    </xf>
    <xf numFmtId="0" fontId="2" fillId="3" borderId="45" xfId="0" applyFont="1" applyFill="1" applyBorder="1" applyAlignment="1">
      <alignment horizontal="right" vertical="center" wrapText="1"/>
    </xf>
    <xf numFmtId="0" fontId="2" fillId="3" borderId="63" xfId="0" applyFont="1" applyFill="1" applyBorder="1" applyAlignment="1">
      <alignment horizontal="right" vertical="center" wrapText="1"/>
    </xf>
    <xf numFmtId="0" fontId="2" fillId="3" borderId="60" xfId="0" applyFont="1" applyFill="1" applyBorder="1" applyAlignment="1">
      <alignment horizontal="right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5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textRotation="90"/>
    </xf>
    <xf numFmtId="164" fontId="2" fillId="0" borderId="51" xfId="0" applyNumberFormat="1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textRotation="90" wrapText="1"/>
    </xf>
    <xf numFmtId="164" fontId="2" fillId="0" borderId="52" xfId="0" applyNumberFormat="1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6" borderId="28" xfId="0" applyFont="1" applyFill="1" applyBorder="1" applyAlignment="1">
      <alignment horizontal="left" vertical="center" wrapText="1"/>
    </xf>
    <xf numFmtId="0" fontId="2" fillId="6" borderId="37" xfId="0" applyFont="1" applyFill="1" applyBorder="1" applyAlignment="1">
      <alignment horizontal="left" vertical="center" wrapText="1"/>
    </xf>
    <xf numFmtId="0" fontId="2" fillId="6" borderId="29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37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66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49" fontId="2" fillId="0" borderId="48" xfId="0" quotePrefix="1" applyNumberFormat="1" applyFont="1" applyFill="1" applyBorder="1" applyAlignment="1">
      <alignment horizontal="center" vertical="center" wrapText="1"/>
    </xf>
    <xf numFmtId="49" fontId="2" fillId="0" borderId="12" xfId="0" quotePrefix="1" applyNumberFormat="1" applyFont="1" applyFill="1" applyBorder="1" applyAlignment="1">
      <alignment horizontal="center" vertical="center" wrapText="1"/>
    </xf>
    <xf numFmtId="49" fontId="2" fillId="0" borderId="42" xfId="0" quotePrefix="1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right" vertical="center" wrapText="1"/>
    </xf>
    <xf numFmtId="0" fontId="0" fillId="0" borderId="36" xfId="0" applyFill="1" applyBorder="1" applyAlignment="1">
      <alignment horizontal="left" vertical="center" wrapText="1"/>
    </xf>
  </cellXfs>
  <cellStyles count="3">
    <cellStyle name="Excel Built-in Normal" xfId="2" xr:uid="{00000000-0005-0000-0000-000000000000}"/>
    <cellStyle name="Įprastas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209"/>
  <sheetViews>
    <sheetView showZeros="0" tabSelected="1" topLeftCell="A129" zoomScale="85" zoomScaleNormal="85" zoomScaleSheetLayoutView="100" workbookViewId="0">
      <selection activeCell="F131" sqref="F131"/>
    </sheetView>
  </sheetViews>
  <sheetFormatPr defaultRowHeight="12.5"/>
  <cols>
    <col min="1" max="1" width="2.81640625" style="21" customWidth="1"/>
    <col min="2" max="2" width="3.1796875" style="21" customWidth="1"/>
    <col min="3" max="3" width="3" style="21" customWidth="1"/>
    <col min="4" max="4" width="18.54296875" style="22" customWidth="1"/>
    <col min="5" max="5" width="4.7265625" style="21" customWidth="1"/>
    <col min="6" max="6" width="9.453125" style="11" customWidth="1"/>
    <col min="7" max="7" width="10.1796875" style="23" customWidth="1"/>
    <col min="8" max="8" width="5.54296875" style="11" customWidth="1"/>
    <col min="9" max="9" width="7" style="12" customWidth="1"/>
    <col min="10" max="12" width="7" style="13" customWidth="1"/>
    <col min="13" max="13" width="7" style="12" customWidth="1"/>
    <col min="14" max="16" width="7" style="13" customWidth="1"/>
    <col min="17" max="17" width="7" style="12" customWidth="1"/>
    <col min="18" max="20" width="7" style="13" customWidth="1"/>
    <col min="21" max="21" width="7" style="12" customWidth="1"/>
    <col min="22" max="24" width="7" style="13" customWidth="1"/>
    <col min="25" max="54" width="9.1796875" style="2"/>
  </cols>
  <sheetData>
    <row r="1" spans="1:58" ht="44.25" customHeight="1">
      <c r="A1" s="66"/>
      <c r="B1" s="66"/>
      <c r="C1" s="66"/>
      <c r="D1" s="238"/>
      <c r="E1" s="66"/>
      <c r="F1" s="67"/>
      <c r="G1" s="68"/>
      <c r="H1" s="67"/>
      <c r="I1" s="164"/>
      <c r="J1" s="164"/>
      <c r="L1" s="186"/>
      <c r="M1" s="186"/>
      <c r="N1" s="186"/>
      <c r="O1" s="186"/>
      <c r="P1" s="286"/>
      <c r="Q1" s="286"/>
      <c r="R1" s="286"/>
      <c r="S1" s="286"/>
      <c r="T1" s="409" t="s">
        <v>133</v>
      </c>
      <c r="U1" s="410"/>
      <c r="V1" s="410"/>
      <c r="W1" s="410"/>
      <c r="X1" s="410"/>
      <c r="BC1" s="2"/>
      <c r="BD1" s="2"/>
      <c r="BE1" s="2"/>
      <c r="BF1" s="2"/>
    </row>
    <row r="2" spans="1:58" ht="22.5" customHeight="1">
      <c r="A2" s="408" t="s">
        <v>131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BC2" s="2"/>
      <c r="BD2" s="2"/>
      <c r="BE2" s="2"/>
      <c r="BF2" s="2"/>
    </row>
    <row r="3" spans="1:58" ht="13" thickBot="1">
      <c r="A3" s="561"/>
      <c r="B3" s="561"/>
      <c r="C3" s="561"/>
      <c r="D3" s="561"/>
      <c r="E3" s="561"/>
      <c r="F3" s="561"/>
      <c r="G3" s="561"/>
      <c r="H3" s="561"/>
      <c r="K3" s="537"/>
      <c r="L3" s="537"/>
      <c r="O3" s="537"/>
      <c r="P3" s="537"/>
      <c r="S3" s="537"/>
      <c r="T3" s="537"/>
      <c r="W3" s="537" t="s">
        <v>51</v>
      </c>
      <c r="X3" s="537"/>
      <c r="BC3" s="2"/>
      <c r="BD3" s="2"/>
      <c r="BE3" s="2"/>
      <c r="BF3" s="2"/>
    </row>
    <row r="4" spans="1:58" s="7" customFormat="1" ht="11.25" customHeight="1">
      <c r="A4" s="555" t="s">
        <v>32</v>
      </c>
      <c r="B4" s="543" t="s">
        <v>33</v>
      </c>
      <c r="C4" s="543" t="s">
        <v>34</v>
      </c>
      <c r="D4" s="558" t="s">
        <v>35</v>
      </c>
      <c r="E4" s="543" t="s">
        <v>36</v>
      </c>
      <c r="F4" s="543" t="s">
        <v>37</v>
      </c>
      <c r="G4" s="543" t="s">
        <v>38</v>
      </c>
      <c r="H4" s="546" t="s">
        <v>39</v>
      </c>
      <c r="I4" s="538" t="s">
        <v>132</v>
      </c>
      <c r="J4" s="539"/>
      <c r="K4" s="539"/>
      <c r="L4" s="540"/>
      <c r="M4" s="538" t="s">
        <v>138</v>
      </c>
      <c r="N4" s="539"/>
      <c r="O4" s="539"/>
      <c r="P4" s="540"/>
      <c r="Q4" s="538" t="s">
        <v>105</v>
      </c>
      <c r="R4" s="539"/>
      <c r="S4" s="539"/>
      <c r="T4" s="540"/>
      <c r="U4" s="538" t="s">
        <v>127</v>
      </c>
      <c r="V4" s="539"/>
      <c r="W4" s="539"/>
      <c r="X4" s="540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58" s="7" customFormat="1" ht="11.25" customHeight="1">
      <c r="A5" s="556"/>
      <c r="B5" s="544"/>
      <c r="C5" s="544"/>
      <c r="D5" s="559"/>
      <c r="E5" s="544"/>
      <c r="F5" s="544"/>
      <c r="G5" s="544"/>
      <c r="H5" s="547"/>
      <c r="I5" s="541" t="s">
        <v>40</v>
      </c>
      <c r="J5" s="549" t="s">
        <v>41</v>
      </c>
      <c r="K5" s="549"/>
      <c r="L5" s="550"/>
      <c r="M5" s="541" t="s">
        <v>40</v>
      </c>
      <c r="N5" s="549" t="s">
        <v>41</v>
      </c>
      <c r="O5" s="549"/>
      <c r="P5" s="550"/>
      <c r="Q5" s="541" t="s">
        <v>40</v>
      </c>
      <c r="R5" s="549" t="s">
        <v>41</v>
      </c>
      <c r="S5" s="549"/>
      <c r="T5" s="550"/>
      <c r="U5" s="541" t="s">
        <v>40</v>
      </c>
      <c r="V5" s="549" t="s">
        <v>41</v>
      </c>
      <c r="W5" s="549"/>
      <c r="X5" s="550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s="7" customFormat="1" ht="11.25" customHeight="1">
      <c r="A6" s="556"/>
      <c r="B6" s="544"/>
      <c r="C6" s="544"/>
      <c r="D6" s="559"/>
      <c r="E6" s="544"/>
      <c r="F6" s="544"/>
      <c r="G6" s="544"/>
      <c r="H6" s="547"/>
      <c r="I6" s="541"/>
      <c r="J6" s="551" t="s">
        <v>42</v>
      </c>
      <c r="K6" s="552"/>
      <c r="L6" s="553" t="s">
        <v>43</v>
      </c>
      <c r="M6" s="541"/>
      <c r="N6" s="551" t="s">
        <v>42</v>
      </c>
      <c r="O6" s="552"/>
      <c r="P6" s="553" t="s">
        <v>43</v>
      </c>
      <c r="Q6" s="541"/>
      <c r="R6" s="551" t="s">
        <v>42</v>
      </c>
      <c r="S6" s="552"/>
      <c r="T6" s="553" t="s">
        <v>43</v>
      </c>
      <c r="U6" s="541"/>
      <c r="V6" s="551" t="s">
        <v>42</v>
      </c>
      <c r="W6" s="552"/>
      <c r="X6" s="553" t="s">
        <v>43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s="7" customFormat="1" ht="49.5" customHeight="1" thickBot="1">
      <c r="A7" s="557"/>
      <c r="B7" s="545"/>
      <c r="C7" s="545"/>
      <c r="D7" s="560"/>
      <c r="E7" s="545"/>
      <c r="F7" s="545"/>
      <c r="G7" s="545"/>
      <c r="H7" s="548"/>
      <c r="I7" s="542"/>
      <c r="J7" s="26" t="s">
        <v>40</v>
      </c>
      <c r="K7" s="27" t="s">
        <v>44</v>
      </c>
      <c r="L7" s="554"/>
      <c r="M7" s="542"/>
      <c r="N7" s="26" t="s">
        <v>40</v>
      </c>
      <c r="O7" s="27" t="s">
        <v>44</v>
      </c>
      <c r="P7" s="554"/>
      <c r="Q7" s="542"/>
      <c r="R7" s="26" t="s">
        <v>40</v>
      </c>
      <c r="S7" s="27" t="s">
        <v>44</v>
      </c>
      <c r="T7" s="554"/>
      <c r="U7" s="542"/>
      <c r="V7" s="26" t="s">
        <v>40</v>
      </c>
      <c r="W7" s="27" t="s">
        <v>44</v>
      </c>
      <c r="X7" s="554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s="8" customFormat="1" ht="12" customHeight="1" thickBot="1">
      <c r="A8" s="562" t="s">
        <v>54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4"/>
    </row>
    <row r="9" spans="1:58" s="1" customFormat="1" ht="12" customHeight="1" thickBot="1">
      <c r="A9" s="565" t="s">
        <v>15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7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s="8" customFormat="1" ht="12" customHeight="1" thickBot="1">
      <c r="A10" s="275">
        <v>1</v>
      </c>
      <c r="B10" s="473" t="s">
        <v>93</v>
      </c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5"/>
    </row>
    <row r="11" spans="1:58" s="1" customFormat="1" ht="17.25" customHeight="1" thickBot="1">
      <c r="A11" s="200">
        <v>1</v>
      </c>
      <c r="B11" s="201">
        <v>1</v>
      </c>
      <c r="C11" s="418" t="s">
        <v>153</v>
      </c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20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s="1" customFormat="1" ht="24" customHeight="1" thickBot="1">
      <c r="A12" s="402">
        <v>1</v>
      </c>
      <c r="B12" s="398">
        <v>1</v>
      </c>
      <c r="C12" s="457">
        <v>1</v>
      </c>
      <c r="D12" s="461" t="s">
        <v>154</v>
      </c>
      <c r="E12" s="450">
        <v>15</v>
      </c>
      <c r="F12" s="295" t="s">
        <v>9</v>
      </c>
      <c r="G12" s="295" t="s">
        <v>23</v>
      </c>
      <c r="H12" s="80" t="s">
        <v>7</v>
      </c>
      <c r="I12" s="28">
        <f t="shared" ref="I12" si="0">J12</f>
        <v>23.7</v>
      </c>
      <c r="J12" s="29">
        <v>23.7</v>
      </c>
      <c r="K12" s="29"/>
      <c r="L12" s="30"/>
      <c r="M12" s="28">
        <f t="shared" ref="M12" si="1">N12</f>
        <v>35</v>
      </c>
      <c r="N12" s="29">
        <v>35</v>
      </c>
      <c r="O12" s="29"/>
      <c r="P12" s="30"/>
      <c r="Q12" s="28">
        <f>R12+T12</f>
        <v>35</v>
      </c>
      <c r="R12" s="29">
        <v>35</v>
      </c>
      <c r="S12" s="29"/>
      <c r="T12" s="30"/>
      <c r="U12" s="28">
        <f>V12+X12</f>
        <v>35</v>
      </c>
      <c r="V12" s="29">
        <v>35</v>
      </c>
      <c r="W12" s="29"/>
      <c r="X12" s="30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s="1" customFormat="1" ht="23" customHeight="1" thickBot="1">
      <c r="A13" s="403"/>
      <c r="B13" s="399"/>
      <c r="C13" s="411"/>
      <c r="D13" s="414"/>
      <c r="E13" s="517"/>
      <c r="F13" s="404" t="s">
        <v>2</v>
      </c>
      <c r="G13" s="405"/>
      <c r="H13" s="406"/>
      <c r="I13" s="133">
        <f>J13+L13</f>
        <v>23.7</v>
      </c>
      <c r="J13" s="131">
        <f>J12</f>
        <v>23.7</v>
      </c>
      <c r="K13" s="131">
        <f>K12</f>
        <v>0</v>
      </c>
      <c r="L13" s="131">
        <f>L12</f>
        <v>0</v>
      </c>
      <c r="M13" s="133">
        <f>N13+P13</f>
        <v>35</v>
      </c>
      <c r="N13" s="131">
        <f>N12</f>
        <v>35</v>
      </c>
      <c r="O13" s="131">
        <f>O12</f>
        <v>0</v>
      </c>
      <c r="P13" s="131">
        <f>P12</f>
        <v>0</v>
      </c>
      <c r="Q13" s="133">
        <f>R13+T13</f>
        <v>35</v>
      </c>
      <c r="R13" s="131">
        <f>R12</f>
        <v>35</v>
      </c>
      <c r="S13" s="131">
        <f>S12</f>
        <v>0</v>
      </c>
      <c r="T13" s="132">
        <f>T12</f>
        <v>0</v>
      </c>
      <c r="U13" s="304">
        <f>V13+X13</f>
        <v>35</v>
      </c>
      <c r="V13" s="305">
        <f>V12</f>
        <v>35</v>
      </c>
      <c r="W13" s="305">
        <f>W12</f>
        <v>0</v>
      </c>
      <c r="X13" s="306">
        <f>X12</f>
        <v>0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s="1" customFormat="1" ht="18.75" customHeight="1" thickBot="1">
      <c r="A14" s="424">
        <v>1</v>
      </c>
      <c r="B14" s="388">
        <v>1</v>
      </c>
      <c r="C14" s="456">
        <v>2</v>
      </c>
      <c r="D14" s="459" t="s">
        <v>22</v>
      </c>
      <c r="E14" s="460">
        <v>18</v>
      </c>
      <c r="F14" s="290" t="s">
        <v>55</v>
      </c>
      <c r="G14" s="290" t="s">
        <v>24</v>
      </c>
      <c r="H14" s="75" t="s">
        <v>7</v>
      </c>
      <c r="I14" s="28">
        <f>J14+L14</f>
        <v>10</v>
      </c>
      <c r="J14" s="29">
        <v>10</v>
      </c>
      <c r="K14" s="29"/>
      <c r="L14" s="30"/>
      <c r="M14" s="28">
        <f>N14+P14</f>
        <v>10</v>
      </c>
      <c r="N14" s="29">
        <v>10</v>
      </c>
      <c r="O14" s="29"/>
      <c r="P14" s="30"/>
      <c r="Q14" s="28">
        <f>R14+T14</f>
        <v>10</v>
      </c>
      <c r="R14" s="29">
        <v>10</v>
      </c>
      <c r="S14" s="29"/>
      <c r="T14" s="30"/>
      <c r="U14" s="28">
        <f>V14+X14</f>
        <v>10</v>
      </c>
      <c r="V14" s="29">
        <v>10</v>
      </c>
      <c r="W14" s="29"/>
      <c r="X14" s="30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s="1" customFormat="1" ht="18.75" customHeight="1" thickBot="1">
      <c r="A15" s="403"/>
      <c r="B15" s="398"/>
      <c r="C15" s="417"/>
      <c r="D15" s="482"/>
      <c r="E15" s="568"/>
      <c r="F15" s="395" t="s">
        <v>2</v>
      </c>
      <c r="G15" s="396"/>
      <c r="H15" s="397"/>
      <c r="I15" s="133">
        <f t="shared" ref="I15:L15" si="2">SUM(I14)</f>
        <v>10</v>
      </c>
      <c r="J15" s="131">
        <f t="shared" si="2"/>
        <v>10</v>
      </c>
      <c r="K15" s="131">
        <f t="shared" si="2"/>
        <v>0</v>
      </c>
      <c r="L15" s="132">
        <f t="shared" si="2"/>
        <v>0</v>
      </c>
      <c r="M15" s="32">
        <f t="shared" ref="M15:P15" si="3">SUM(M14)</f>
        <v>10</v>
      </c>
      <c r="N15" s="131">
        <f t="shared" si="3"/>
        <v>10</v>
      </c>
      <c r="O15" s="131">
        <f t="shared" si="3"/>
        <v>0</v>
      </c>
      <c r="P15" s="132">
        <f t="shared" si="3"/>
        <v>0</v>
      </c>
      <c r="Q15" s="131">
        <f>Q14</f>
        <v>10</v>
      </c>
      <c r="R15" s="131">
        <f>R14</f>
        <v>10</v>
      </c>
      <c r="S15" s="131"/>
      <c r="T15" s="132"/>
      <c r="U15" s="131">
        <f>U14</f>
        <v>10</v>
      </c>
      <c r="V15" s="131">
        <f>V14</f>
        <v>10</v>
      </c>
      <c r="W15" s="131"/>
      <c r="X15" s="13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s="1" customFormat="1" ht="12" customHeight="1" thickBot="1">
      <c r="A16" s="279">
        <v>1</v>
      </c>
      <c r="B16" s="307">
        <v>1</v>
      </c>
      <c r="C16" s="569" t="s">
        <v>0</v>
      </c>
      <c r="D16" s="570"/>
      <c r="E16" s="570"/>
      <c r="F16" s="570"/>
      <c r="G16" s="570"/>
      <c r="H16" s="571"/>
      <c r="I16" s="280">
        <f>I13+I15</f>
        <v>33.700000000000003</v>
      </c>
      <c r="J16" s="130">
        <f>J13+J15</f>
        <v>33.700000000000003</v>
      </c>
      <c r="K16" s="130">
        <f>K13+K15</f>
        <v>0</v>
      </c>
      <c r="L16" s="281">
        <f>L13+L15</f>
        <v>0</v>
      </c>
      <c r="M16" s="280">
        <f>N16</f>
        <v>45</v>
      </c>
      <c r="N16" s="130">
        <f>N13+N15</f>
        <v>45</v>
      </c>
      <c r="O16" s="130"/>
      <c r="P16" s="281"/>
      <c r="Q16" s="280">
        <f>R16</f>
        <v>45</v>
      </c>
      <c r="R16" s="130">
        <f>R13+R15</f>
        <v>45</v>
      </c>
      <c r="S16" s="130"/>
      <c r="T16" s="281"/>
      <c r="U16" s="280">
        <f>V16</f>
        <v>45</v>
      </c>
      <c r="V16" s="130">
        <f>V13+V15</f>
        <v>45</v>
      </c>
      <c r="W16" s="130"/>
      <c r="X16" s="28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s="1" customFormat="1" ht="12" customHeight="1" thickBot="1">
      <c r="A17" s="208">
        <v>1</v>
      </c>
      <c r="B17" s="577" t="s">
        <v>1</v>
      </c>
      <c r="C17" s="491"/>
      <c r="D17" s="491"/>
      <c r="E17" s="491"/>
      <c r="F17" s="491"/>
      <c r="G17" s="491"/>
      <c r="H17" s="492"/>
      <c r="I17" s="209">
        <f>J17+L17</f>
        <v>33.700000000000003</v>
      </c>
      <c r="J17" s="60">
        <f>J16</f>
        <v>33.700000000000003</v>
      </c>
      <c r="K17" s="60">
        <f>K16</f>
        <v>0</v>
      </c>
      <c r="L17" s="210">
        <f>L16</f>
        <v>0</v>
      </c>
      <c r="M17" s="209">
        <f>N17+P17</f>
        <v>45</v>
      </c>
      <c r="N17" s="60">
        <f>N16</f>
        <v>45</v>
      </c>
      <c r="O17" s="60">
        <f>O16</f>
        <v>0</v>
      </c>
      <c r="P17" s="210">
        <f>P16</f>
        <v>0</v>
      </c>
      <c r="Q17" s="209">
        <f>R17+T17</f>
        <v>45</v>
      </c>
      <c r="R17" s="60">
        <f>R16</f>
        <v>45</v>
      </c>
      <c r="S17" s="60">
        <f>S16</f>
        <v>0</v>
      </c>
      <c r="T17" s="210">
        <f>T16</f>
        <v>0</v>
      </c>
      <c r="U17" s="209">
        <f>V17+X17</f>
        <v>45</v>
      </c>
      <c r="V17" s="60">
        <f>V16</f>
        <v>45</v>
      </c>
      <c r="W17" s="60">
        <f>W16</f>
        <v>0</v>
      </c>
      <c r="X17" s="210">
        <f>X16</f>
        <v>0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s="1" customFormat="1" ht="14.25" customHeight="1" thickBot="1">
      <c r="A18" s="207">
        <v>2</v>
      </c>
      <c r="B18" s="473" t="s">
        <v>16</v>
      </c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5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s="1" customFormat="1" ht="12" customHeight="1" thickBot="1">
      <c r="A19" s="202">
        <v>2</v>
      </c>
      <c r="B19" s="269">
        <v>1</v>
      </c>
      <c r="C19" s="418" t="s">
        <v>21</v>
      </c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20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s="1" customFormat="1" ht="46.5" customHeight="1">
      <c r="A20" s="403">
        <v>2</v>
      </c>
      <c r="B20" s="399">
        <v>1</v>
      </c>
      <c r="C20" s="411">
        <v>1</v>
      </c>
      <c r="D20" s="414" t="s">
        <v>125</v>
      </c>
      <c r="E20" s="450">
        <v>18</v>
      </c>
      <c r="F20" s="411" t="s">
        <v>14</v>
      </c>
      <c r="G20" s="389" t="s">
        <v>28</v>
      </c>
      <c r="H20" s="96" t="s">
        <v>60</v>
      </c>
      <c r="I20" s="139">
        <f>J20</f>
        <v>433.9</v>
      </c>
      <c r="J20" s="44">
        <v>433.9</v>
      </c>
      <c r="K20" s="44"/>
      <c r="L20" s="45"/>
      <c r="M20" s="139">
        <f>N20</f>
        <v>240.9</v>
      </c>
      <c r="N20" s="44">
        <v>240.9</v>
      </c>
      <c r="O20" s="44"/>
      <c r="P20" s="45"/>
      <c r="Q20" s="139">
        <f>R20+T20</f>
        <v>240.9</v>
      </c>
      <c r="R20" s="44">
        <v>240.9</v>
      </c>
      <c r="S20" s="44"/>
      <c r="T20" s="45"/>
      <c r="U20" s="308">
        <f>V20+X20</f>
        <v>240.9</v>
      </c>
      <c r="V20" s="309">
        <v>240.9</v>
      </c>
      <c r="W20" s="309"/>
      <c r="X20" s="236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s="1" customFormat="1" ht="46.5" customHeight="1" thickBot="1">
      <c r="A21" s="386"/>
      <c r="B21" s="387"/>
      <c r="C21" s="411"/>
      <c r="D21" s="414"/>
      <c r="E21" s="450"/>
      <c r="F21" s="456"/>
      <c r="G21" s="413"/>
      <c r="H21" s="122" t="s">
        <v>152</v>
      </c>
      <c r="I21" s="108">
        <f>J21+L21</f>
        <v>0</v>
      </c>
      <c r="J21" s="101"/>
      <c r="K21" s="101"/>
      <c r="L21" s="102"/>
      <c r="M21" s="108">
        <f>N21+P21</f>
        <v>60</v>
      </c>
      <c r="N21" s="107">
        <v>45</v>
      </c>
      <c r="O21" s="101"/>
      <c r="P21" s="102">
        <v>15</v>
      </c>
      <c r="Q21" s="108">
        <f>R21+T21</f>
        <v>60</v>
      </c>
      <c r="R21" s="101">
        <v>60</v>
      </c>
      <c r="S21" s="101"/>
      <c r="T21" s="102"/>
      <c r="U21" s="301">
        <f>V21+X21</f>
        <v>60</v>
      </c>
      <c r="V21" s="118">
        <v>60</v>
      </c>
      <c r="W21" s="118"/>
      <c r="X21" s="119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s="1" customFormat="1" ht="46.5" customHeight="1" thickBot="1">
      <c r="A22" s="386"/>
      <c r="B22" s="387"/>
      <c r="C22" s="412"/>
      <c r="D22" s="415"/>
      <c r="E22" s="517"/>
      <c r="F22" s="395" t="s">
        <v>2</v>
      </c>
      <c r="G22" s="396"/>
      <c r="H22" s="397"/>
      <c r="I22" s="104">
        <f>SUM(I20:I21)</f>
        <v>433.9</v>
      </c>
      <c r="J22" s="94">
        <f>SUM(J20:J21)</f>
        <v>433.9</v>
      </c>
      <c r="K22" s="94">
        <f t="shared" ref="K22:L22" si="4">SUM(K20)</f>
        <v>0</v>
      </c>
      <c r="L22" s="95">
        <f t="shared" si="4"/>
        <v>0</v>
      </c>
      <c r="M22" s="104">
        <f>SUM(M20:M21)</f>
        <v>300.89999999999998</v>
      </c>
      <c r="N22" s="94">
        <f>SUM(N20:N21)</f>
        <v>285.89999999999998</v>
      </c>
      <c r="O22" s="94">
        <f t="shared" ref="O22" si="5">SUM(O20)</f>
        <v>0</v>
      </c>
      <c r="P22" s="95">
        <f>P21+P20</f>
        <v>15</v>
      </c>
      <c r="Q22" s="104">
        <f>R22+T22</f>
        <v>300.89999999999998</v>
      </c>
      <c r="R22" s="94">
        <f>R20+R21</f>
        <v>300.89999999999998</v>
      </c>
      <c r="S22" s="94">
        <f>S20+S21</f>
        <v>0</v>
      </c>
      <c r="T22" s="95">
        <f>T20+T21</f>
        <v>0</v>
      </c>
      <c r="U22" s="104">
        <f>V22+X22</f>
        <v>300.89999999999998</v>
      </c>
      <c r="V22" s="94">
        <f>V20+V21</f>
        <v>300.89999999999998</v>
      </c>
      <c r="W22" s="94">
        <f>W20+W21</f>
        <v>0</v>
      </c>
      <c r="X22" s="95">
        <f>X20+X21</f>
        <v>0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s="1" customFormat="1" ht="21" customHeight="1">
      <c r="A23" s="424">
        <v>2</v>
      </c>
      <c r="B23" s="398">
        <v>1</v>
      </c>
      <c r="C23" s="457">
        <v>2</v>
      </c>
      <c r="D23" s="461" t="s">
        <v>72</v>
      </c>
      <c r="E23" s="449">
        <v>18</v>
      </c>
      <c r="F23" s="411" t="s">
        <v>14</v>
      </c>
      <c r="G23" s="389" t="s">
        <v>71</v>
      </c>
      <c r="H23" s="80" t="s">
        <v>7</v>
      </c>
      <c r="I23" s="243">
        <f>J23+L23</f>
        <v>78.699999999999989</v>
      </c>
      <c r="J23" s="64">
        <v>0.6</v>
      </c>
      <c r="K23" s="64">
        <v>0.5</v>
      </c>
      <c r="L23" s="65">
        <v>78.099999999999994</v>
      </c>
      <c r="M23" s="42"/>
      <c r="N23" s="155"/>
      <c r="O23" s="155"/>
      <c r="P23" s="156"/>
      <c r="Q23" s="42"/>
      <c r="R23" s="188"/>
      <c r="S23" s="188"/>
      <c r="T23" s="189"/>
      <c r="U23" s="42"/>
      <c r="V23" s="271"/>
      <c r="W23" s="271"/>
      <c r="X23" s="272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s="1" customFormat="1" ht="23.25" customHeight="1" thickBot="1">
      <c r="A24" s="402"/>
      <c r="B24" s="398"/>
      <c r="C24" s="457"/>
      <c r="D24" s="461"/>
      <c r="E24" s="449"/>
      <c r="F24" s="456"/>
      <c r="G24" s="413"/>
      <c r="H24" s="287" t="s">
        <v>6</v>
      </c>
      <c r="I24" s="109">
        <f>J24+L24</f>
        <v>969.90000000000009</v>
      </c>
      <c r="J24" s="106">
        <v>7.2</v>
      </c>
      <c r="K24" s="106">
        <v>7</v>
      </c>
      <c r="L24" s="110">
        <v>962.7</v>
      </c>
      <c r="M24" s="109"/>
      <c r="N24" s="106"/>
      <c r="O24" s="106"/>
      <c r="P24" s="110"/>
      <c r="Q24" s="109"/>
      <c r="R24" s="106"/>
      <c r="S24" s="106"/>
      <c r="T24" s="110"/>
      <c r="U24" s="109"/>
      <c r="V24" s="106"/>
      <c r="W24" s="106"/>
      <c r="X24" s="110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s="1" customFormat="1" ht="20.25" customHeight="1" thickBot="1">
      <c r="A25" s="402"/>
      <c r="B25" s="398"/>
      <c r="C25" s="457"/>
      <c r="D25" s="461"/>
      <c r="E25" s="449"/>
      <c r="F25" s="395" t="s">
        <v>2</v>
      </c>
      <c r="G25" s="396"/>
      <c r="H25" s="397"/>
      <c r="I25" s="133">
        <f>J25+L25</f>
        <v>1048.5999999999999</v>
      </c>
      <c r="J25" s="131">
        <f t="shared" ref="J25:L25" si="6">SUM(J23:J24)</f>
        <v>7.8</v>
      </c>
      <c r="K25" s="131">
        <f t="shared" si="6"/>
        <v>7.5</v>
      </c>
      <c r="L25" s="132">
        <f t="shared" si="6"/>
        <v>1040.8</v>
      </c>
      <c r="M25" s="133">
        <f>N25+P25</f>
        <v>0</v>
      </c>
      <c r="N25" s="131">
        <f t="shared" ref="N25:P25" si="7">SUM(N23:N24)</f>
        <v>0</v>
      </c>
      <c r="O25" s="131">
        <f t="shared" si="7"/>
        <v>0</v>
      </c>
      <c r="P25" s="132">
        <f t="shared" si="7"/>
        <v>0</v>
      </c>
      <c r="Q25" s="133"/>
      <c r="R25" s="131"/>
      <c r="S25" s="131"/>
      <c r="T25" s="132"/>
      <c r="U25" s="133"/>
      <c r="V25" s="131"/>
      <c r="W25" s="131"/>
      <c r="X25" s="13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s="61" customFormat="1" ht="22.5" customHeight="1" thickBot="1">
      <c r="A26" s="458">
        <v>2</v>
      </c>
      <c r="B26" s="387">
        <v>1</v>
      </c>
      <c r="C26" s="412">
        <v>3</v>
      </c>
      <c r="D26" s="415" t="s">
        <v>74</v>
      </c>
      <c r="E26" s="407">
        <v>18</v>
      </c>
      <c r="F26" s="114" t="s">
        <v>14</v>
      </c>
      <c r="G26" s="142" t="s">
        <v>75</v>
      </c>
      <c r="H26" s="75" t="s">
        <v>60</v>
      </c>
      <c r="I26" s="310">
        <v>11.7</v>
      </c>
      <c r="J26" s="116"/>
      <c r="K26" s="116"/>
      <c r="L26" s="320">
        <v>11.7</v>
      </c>
      <c r="M26" s="321">
        <f>N26+P26</f>
        <v>0</v>
      </c>
      <c r="N26" s="116"/>
      <c r="O26" s="116"/>
      <c r="P26" s="117"/>
      <c r="Q26" s="28"/>
      <c r="R26" s="29"/>
      <c r="S26" s="188"/>
      <c r="T26" s="189"/>
      <c r="U26" s="28"/>
      <c r="V26" s="29"/>
      <c r="W26" s="271"/>
      <c r="X26" s="272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s="61" customFormat="1" ht="21.75" customHeight="1" thickBot="1">
      <c r="A27" s="458"/>
      <c r="B27" s="387"/>
      <c r="C27" s="412"/>
      <c r="D27" s="415"/>
      <c r="E27" s="479"/>
      <c r="F27" s="438" t="s">
        <v>2</v>
      </c>
      <c r="G27" s="439"/>
      <c r="H27" s="440"/>
      <c r="I27" s="133">
        <f t="shared" ref="I27:P27" si="8">SUM(I26)</f>
        <v>11.7</v>
      </c>
      <c r="J27" s="131">
        <f t="shared" si="8"/>
        <v>0</v>
      </c>
      <c r="K27" s="131">
        <f t="shared" si="8"/>
        <v>0</v>
      </c>
      <c r="L27" s="132">
        <f t="shared" si="8"/>
        <v>11.7</v>
      </c>
      <c r="M27" s="133">
        <f t="shared" si="8"/>
        <v>0</v>
      </c>
      <c r="N27" s="131">
        <f t="shared" si="8"/>
        <v>0</v>
      </c>
      <c r="O27" s="131">
        <f t="shared" si="8"/>
        <v>0</v>
      </c>
      <c r="P27" s="132">
        <f t="shared" si="8"/>
        <v>0</v>
      </c>
      <c r="Q27" s="133"/>
      <c r="R27" s="131"/>
      <c r="S27" s="131"/>
      <c r="T27" s="132"/>
      <c r="U27" s="133"/>
      <c r="V27" s="131"/>
      <c r="W27" s="131"/>
      <c r="X27" s="132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s="61" customFormat="1" ht="24.75" customHeight="1">
      <c r="A28" s="403">
        <v>2</v>
      </c>
      <c r="B28" s="399">
        <v>1</v>
      </c>
      <c r="C28" s="457">
        <v>4</v>
      </c>
      <c r="D28" s="437" t="s">
        <v>106</v>
      </c>
      <c r="E28" s="389">
        <v>18</v>
      </c>
      <c r="F28" s="416" t="s">
        <v>14</v>
      </c>
      <c r="G28" s="416" t="s">
        <v>78</v>
      </c>
      <c r="H28" s="80" t="s">
        <v>6</v>
      </c>
      <c r="I28" s="42">
        <f>J28+L28</f>
        <v>487.4</v>
      </c>
      <c r="J28" s="244"/>
      <c r="K28" s="244"/>
      <c r="L28" s="245">
        <v>487.4</v>
      </c>
      <c r="M28" s="42"/>
      <c r="N28" s="244"/>
      <c r="O28" s="244"/>
      <c r="P28" s="245"/>
      <c r="Q28" s="42"/>
      <c r="R28" s="244"/>
      <c r="S28" s="244"/>
      <c r="T28" s="245"/>
      <c r="U28" s="42"/>
      <c r="V28" s="271"/>
      <c r="W28" s="271"/>
      <c r="X28" s="272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s="61" customFormat="1" ht="24.75" customHeight="1" thickBot="1">
      <c r="A29" s="403"/>
      <c r="B29" s="399"/>
      <c r="C29" s="457"/>
      <c r="D29" s="437"/>
      <c r="E29" s="389"/>
      <c r="F29" s="417"/>
      <c r="G29" s="417"/>
      <c r="H29" s="246" t="s">
        <v>7</v>
      </c>
      <c r="I29" s="109">
        <f>J29+L29</f>
        <v>38.4</v>
      </c>
      <c r="J29" s="106"/>
      <c r="K29" s="106"/>
      <c r="L29" s="125">
        <v>38.4</v>
      </c>
      <c r="M29" s="109"/>
      <c r="N29" s="106"/>
      <c r="O29" s="106"/>
      <c r="P29" s="110"/>
      <c r="Q29" s="109"/>
      <c r="R29" s="106"/>
      <c r="S29" s="106"/>
      <c r="T29" s="110"/>
      <c r="U29" s="109"/>
      <c r="V29" s="106"/>
      <c r="W29" s="106"/>
      <c r="X29" s="110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s="61" customFormat="1" ht="21.75" customHeight="1" thickBot="1">
      <c r="A30" s="386"/>
      <c r="B30" s="387"/>
      <c r="C30" s="411"/>
      <c r="D30" s="471"/>
      <c r="E30" s="407"/>
      <c r="F30" s="395" t="s">
        <v>2</v>
      </c>
      <c r="G30" s="396"/>
      <c r="H30" s="397"/>
      <c r="I30" s="32">
        <f>J30+L30</f>
        <v>525.79999999999995</v>
      </c>
      <c r="J30" s="131">
        <f>J28+J29</f>
        <v>0</v>
      </c>
      <c r="K30" s="131">
        <f>K28+K29</f>
        <v>0</v>
      </c>
      <c r="L30" s="132">
        <f>L28+L29</f>
        <v>525.79999999999995</v>
      </c>
      <c r="M30" s="103"/>
      <c r="N30" s="92"/>
      <c r="O30" s="92"/>
      <c r="P30" s="93"/>
      <c r="Q30" s="103"/>
      <c r="R30" s="92"/>
      <c r="S30" s="92"/>
      <c r="T30" s="93"/>
      <c r="U30" s="103"/>
      <c r="V30" s="92"/>
      <c r="W30" s="92"/>
      <c r="X30" s="93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s="61" customFormat="1" ht="26.25" customHeight="1">
      <c r="A31" s="458">
        <v>2</v>
      </c>
      <c r="B31" s="387">
        <v>1</v>
      </c>
      <c r="C31" s="412">
        <v>5</v>
      </c>
      <c r="D31" s="415" t="s">
        <v>100</v>
      </c>
      <c r="E31" s="479">
        <v>18</v>
      </c>
      <c r="F31" s="416" t="s">
        <v>14</v>
      </c>
      <c r="G31" s="427" t="s">
        <v>99</v>
      </c>
      <c r="H31" s="120" t="s">
        <v>7</v>
      </c>
      <c r="I31" s="311">
        <v>19.3</v>
      </c>
      <c r="J31" s="175"/>
      <c r="K31" s="175"/>
      <c r="L31" s="312"/>
      <c r="M31" s="311">
        <f>N31+P31</f>
        <v>83.8</v>
      </c>
      <c r="N31" s="175"/>
      <c r="O31" s="175"/>
      <c r="P31" s="313">
        <v>83.8</v>
      </c>
      <c r="Q31" s="311">
        <f>R31+T31</f>
        <v>166.1</v>
      </c>
      <c r="R31" s="175"/>
      <c r="S31" s="175"/>
      <c r="T31" s="313">
        <v>166.1</v>
      </c>
      <c r="U31" s="176"/>
      <c r="V31" s="175"/>
      <c r="W31" s="175"/>
      <c r="X31" s="177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s="61" customFormat="1" ht="30.75" customHeight="1">
      <c r="A32" s="458"/>
      <c r="B32" s="387"/>
      <c r="C32" s="456"/>
      <c r="D32" s="459"/>
      <c r="E32" s="480"/>
      <c r="F32" s="457"/>
      <c r="G32" s="428"/>
      <c r="H32" s="121" t="s">
        <v>6</v>
      </c>
      <c r="I32" s="314">
        <f t="shared" ref="I32" si="9">SUM(J32+L32)</f>
        <v>0</v>
      </c>
      <c r="J32" s="178"/>
      <c r="K32" s="178"/>
      <c r="L32" s="315"/>
      <c r="M32" s="317">
        <f t="shared" ref="M32:M34" si="10">N32+P32</f>
        <v>125.5</v>
      </c>
      <c r="N32" s="178"/>
      <c r="O32" s="178"/>
      <c r="P32" s="315">
        <v>125.5</v>
      </c>
      <c r="Q32" s="314">
        <f>R32+T32</f>
        <v>125.5</v>
      </c>
      <c r="R32" s="178"/>
      <c r="S32" s="178"/>
      <c r="T32" s="315">
        <v>125.5</v>
      </c>
      <c r="U32" s="179"/>
      <c r="V32" s="178"/>
      <c r="W32" s="178"/>
      <c r="X32" s="173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s="61" customFormat="1" ht="30.75" customHeight="1">
      <c r="A33" s="458"/>
      <c r="B33" s="387"/>
      <c r="C33" s="456"/>
      <c r="D33" s="459"/>
      <c r="E33" s="480"/>
      <c r="F33" s="457"/>
      <c r="G33" s="428"/>
      <c r="H33" s="122" t="s">
        <v>77</v>
      </c>
      <c r="I33" s="314"/>
      <c r="J33" s="178"/>
      <c r="K33" s="178"/>
      <c r="L33" s="332"/>
      <c r="M33" s="317">
        <f t="shared" si="10"/>
        <v>22.2</v>
      </c>
      <c r="N33" s="178"/>
      <c r="O33" s="178"/>
      <c r="P33" s="332">
        <v>22.2</v>
      </c>
      <c r="Q33" s="314">
        <f>R33+T33</f>
        <v>22.2</v>
      </c>
      <c r="R33" s="178"/>
      <c r="S33" s="178"/>
      <c r="T33" s="315">
        <v>22.2</v>
      </c>
      <c r="U33" s="179"/>
      <c r="V33" s="178"/>
      <c r="W33" s="178"/>
      <c r="X33" s="173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s="61" customFormat="1" ht="24.75" customHeight="1" thickBot="1">
      <c r="A34" s="458"/>
      <c r="B34" s="387"/>
      <c r="C34" s="456"/>
      <c r="D34" s="459"/>
      <c r="E34" s="480"/>
      <c r="F34" s="417"/>
      <c r="G34" s="429"/>
      <c r="H34" s="122" t="s">
        <v>59</v>
      </c>
      <c r="I34" s="314">
        <v>0.3</v>
      </c>
      <c r="J34" s="181"/>
      <c r="K34" s="181"/>
      <c r="L34" s="316">
        <v>0.3</v>
      </c>
      <c r="M34" s="317">
        <f t="shared" si="10"/>
        <v>16.600000000000001</v>
      </c>
      <c r="N34" s="181"/>
      <c r="O34" s="181"/>
      <c r="P34" s="316">
        <v>16.600000000000001</v>
      </c>
      <c r="Q34" s="317">
        <f>T34</f>
        <v>18.5</v>
      </c>
      <c r="R34" s="181"/>
      <c r="S34" s="181"/>
      <c r="T34" s="316">
        <v>18.5</v>
      </c>
      <c r="U34" s="180"/>
      <c r="V34" s="181"/>
      <c r="W34" s="181"/>
      <c r="X34" s="174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s="61" customFormat="1" ht="15.75" customHeight="1" thickBot="1">
      <c r="A35" s="470"/>
      <c r="B35" s="470"/>
      <c r="C35" s="472"/>
      <c r="D35" s="578"/>
      <c r="E35" s="481"/>
      <c r="F35" s="395" t="s">
        <v>2</v>
      </c>
      <c r="G35" s="396"/>
      <c r="H35" s="397"/>
      <c r="I35" s="133">
        <f>SUM(J35+L35)</f>
        <v>0.3</v>
      </c>
      <c r="J35" s="131">
        <f t="shared" ref="J35:O35" si="11">SUM(J34)</f>
        <v>0</v>
      </c>
      <c r="K35" s="131">
        <f t="shared" si="11"/>
        <v>0</v>
      </c>
      <c r="L35" s="132">
        <f>SUM(L31:L34)</f>
        <v>0.3</v>
      </c>
      <c r="M35" s="133">
        <f>SUM(N35+P35)</f>
        <v>248.1</v>
      </c>
      <c r="N35" s="131">
        <f t="shared" si="11"/>
        <v>0</v>
      </c>
      <c r="O35" s="131">
        <f t="shared" si="11"/>
        <v>0</v>
      </c>
      <c r="P35" s="132">
        <f>SUM(P31:P34)</f>
        <v>248.1</v>
      </c>
      <c r="Q35" s="133">
        <f>R35+T35</f>
        <v>332.3</v>
      </c>
      <c r="R35" s="131"/>
      <c r="S35" s="131"/>
      <c r="T35" s="132">
        <f>SUM(T31:T34)</f>
        <v>332.3</v>
      </c>
      <c r="U35" s="133"/>
      <c r="V35" s="131"/>
      <c r="W35" s="131"/>
      <c r="X35" s="132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s="61" customFormat="1" ht="17.25" customHeight="1">
      <c r="A36" s="458">
        <v>2</v>
      </c>
      <c r="B36" s="387">
        <v>1</v>
      </c>
      <c r="C36" s="456">
        <v>6</v>
      </c>
      <c r="D36" s="461" t="s">
        <v>97</v>
      </c>
      <c r="E36" s="480">
        <v>18</v>
      </c>
      <c r="F36" s="416" t="s">
        <v>14</v>
      </c>
      <c r="G36" s="428" t="s">
        <v>98</v>
      </c>
      <c r="H36" s="121" t="s">
        <v>141</v>
      </c>
      <c r="I36" s="314">
        <v>18.399999999999999</v>
      </c>
      <c r="J36" s="178"/>
      <c r="K36" s="178"/>
      <c r="L36" s="312">
        <v>18.399999999999999</v>
      </c>
      <c r="M36" s="314">
        <f>N36+P36</f>
        <v>148.1</v>
      </c>
      <c r="N36" s="178"/>
      <c r="O36" s="178"/>
      <c r="P36" s="315">
        <v>148.1</v>
      </c>
      <c r="Q36" s="314">
        <f>R36+T36</f>
        <v>168.8</v>
      </c>
      <c r="R36" s="178"/>
      <c r="S36" s="178"/>
      <c r="T36" s="312">
        <v>168.8</v>
      </c>
      <c r="U36" s="179"/>
      <c r="V36" s="178"/>
      <c r="W36" s="178"/>
      <c r="X36" s="173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s="61" customFormat="1" ht="17.25" customHeight="1" thickBot="1">
      <c r="A37" s="458"/>
      <c r="B37" s="387"/>
      <c r="C37" s="456"/>
      <c r="D37" s="461"/>
      <c r="E37" s="480"/>
      <c r="F37" s="457"/>
      <c r="G37" s="428"/>
      <c r="H37" s="122" t="s">
        <v>7</v>
      </c>
      <c r="I37" s="318">
        <v>2.2999999999999998</v>
      </c>
      <c r="J37" s="288"/>
      <c r="K37" s="288"/>
      <c r="L37" s="319">
        <v>2.2999999999999998</v>
      </c>
      <c r="M37" s="318">
        <v>16.5</v>
      </c>
      <c r="N37" s="288"/>
      <c r="O37" s="323"/>
      <c r="P37" s="319">
        <v>16.5</v>
      </c>
      <c r="Q37" s="318">
        <v>18.8</v>
      </c>
      <c r="R37" s="288"/>
      <c r="S37" s="288"/>
      <c r="T37" s="319">
        <v>18.8</v>
      </c>
      <c r="U37" s="179"/>
      <c r="V37" s="178"/>
      <c r="W37" s="178"/>
      <c r="X37" s="173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61" customFormat="1" ht="17.25" customHeight="1" thickBot="1">
      <c r="A38" s="470"/>
      <c r="B38" s="470"/>
      <c r="C38" s="472"/>
      <c r="D38" s="414"/>
      <c r="E38" s="481"/>
      <c r="F38" s="395" t="s">
        <v>2</v>
      </c>
      <c r="G38" s="396"/>
      <c r="H38" s="397"/>
      <c r="I38" s="133">
        <f>SUM(J38+L38)</f>
        <v>20.7</v>
      </c>
      <c r="J38" s="131">
        <f>J36+J37</f>
        <v>0</v>
      </c>
      <c r="K38" s="131">
        <f>K36+K37</f>
        <v>0</v>
      </c>
      <c r="L38" s="132">
        <f>L36+L37</f>
        <v>20.7</v>
      </c>
      <c r="M38" s="133">
        <f>SUM(N38+P38)</f>
        <v>164.6</v>
      </c>
      <c r="N38" s="131">
        <f>N36+N37</f>
        <v>0</v>
      </c>
      <c r="O38" s="131">
        <f>O36+O37</f>
        <v>0</v>
      </c>
      <c r="P38" s="132">
        <f>P36+P37</f>
        <v>164.6</v>
      </c>
      <c r="Q38" s="133">
        <f>R38+T38</f>
        <v>187.60000000000002</v>
      </c>
      <c r="R38" s="131">
        <f>R36+R37</f>
        <v>0</v>
      </c>
      <c r="S38" s="131">
        <f>S36+S37</f>
        <v>0</v>
      </c>
      <c r="T38" s="132">
        <f>T36+T37</f>
        <v>187.60000000000002</v>
      </c>
      <c r="U38" s="133"/>
      <c r="V38" s="131">
        <f>V36+V37</f>
        <v>0</v>
      </c>
      <c r="W38" s="131">
        <f>W36+W37</f>
        <v>0</v>
      </c>
      <c r="X38" s="132">
        <f>X36+X37</f>
        <v>0</v>
      </c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s="338" customFormat="1" ht="42.75" customHeight="1" thickBot="1">
      <c r="A39" s="462">
        <v>2</v>
      </c>
      <c r="B39" s="463">
        <v>1</v>
      </c>
      <c r="C39" s="464">
        <v>7</v>
      </c>
      <c r="D39" s="465" t="s">
        <v>142</v>
      </c>
      <c r="E39" s="464">
        <v>18</v>
      </c>
      <c r="F39" s="334" t="s">
        <v>14</v>
      </c>
      <c r="G39" s="334" t="s">
        <v>143</v>
      </c>
      <c r="H39" s="345" t="s">
        <v>7</v>
      </c>
      <c r="I39" s="346">
        <f>J39+L39</f>
        <v>55</v>
      </c>
      <c r="J39" s="336"/>
      <c r="K39" s="336"/>
      <c r="L39" s="347">
        <v>55</v>
      </c>
      <c r="M39" s="341"/>
      <c r="N39" s="342"/>
      <c r="O39" s="342"/>
      <c r="P39" s="349"/>
      <c r="Q39" s="335"/>
      <c r="R39" s="336"/>
      <c r="S39" s="336"/>
      <c r="T39" s="347"/>
      <c r="U39" s="335"/>
      <c r="V39" s="336"/>
      <c r="W39" s="336"/>
      <c r="X39" s="347"/>
      <c r="Y39" s="351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337"/>
      <c r="BD39" s="337"/>
      <c r="BE39" s="337"/>
      <c r="BF39" s="337"/>
    </row>
    <row r="40" spans="1:58" s="338" customFormat="1" ht="41.25" customHeight="1" thickBot="1">
      <c r="A40" s="462"/>
      <c r="B40" s="463"/>
      <c r="C40" s="464"/>
      <c r="D40" s="465"/>
      <c r="E40" s="466"/>
      <c r="F40" s="467" t="s">
        <v>2</v>
      </c>
      <c r="G40" s="468"/>
      <c r="H40" s="469"/>
      <c r="I40" s="339">
        <f>SUM(I39)</f>
        <v>55</v>
      </c>
      <c r="J40" s="340">
        <f>SUM(J39)</f>
        <v>0</v>
      </c>
      <c r="K40" s="340">
        <f>SUM(K39)</f>
        <v>0</v>
      </c>
      <c r="L40" s="348">
        <f>SUM(L39)</f>
        <v>55</v>
      </c>
      <c r="M40" s="343"/>
      <c r="N40" s="344"/>
      <c r="O40" s="344"/>
      <c r="P40" s="350"/>
      <c r="Q40" s="339"/>
      <c r="R40" s="340"/>
      <c r="S40" s="340"/>
      <c r="T40" s="348"/>
      <c r="U40" s="339"/>
      <c r="V40" s="340"/>
      <c r="W40" s="340"/>
      <c r="X40" s="348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  <c r="BB40" s="337"/>
      <c r="BC40" s="337"/>
      <c r="BD40" s="337"/>
      <c r="BE40" s="337"/>
      <c r="BF40" s="337"/>
    </row>
    <row r="41" spans="1:58" s="1" customFormat="1" ht="15.75" customHeight="1" thickBot="1">
      <c r="A41" s="202">
        <v>2</v>
      </c>
      <c r="B41" s="203">
        <v>1</v>
      </c>
      <c r="C41" s="483" t="s">
        <v>0</v>
      </c>
      <c r="D41" s="484"/>
      <c r="E41" s="484"/>
      <c r="F41" s="484"/>
      <c r="G41" s="484"/>
      <c r="H41" s="485"/>
      <c r="I41" s="37">
        <f t="shared" ref="I41" si="12">J41+L41</f>
        <v>2096</v>
      </c>
      <c r="J41" s="134">
        <f>J38+J35+J30+J27+J25+J22+J40</f>
        <v>441.7</v>
      </c>
      <c r="K41" s="134">
        <f t="shared" ref="K41:L41" si="13">K38+K35+K30+K27+K25+K22+K40</f>
        <v>7.5</v>
      </c>
      <c r="L41" s="134">
        <f t="shared" si="13"/>
        <v>1654.3</v>
      </c>
      <c r="M41" s="37">
        <f t="shared" ref="M41" si="14">N41+P41</f>
        <v>713.59999999999991</v>
      </c>
      <c r="N41" s="134">
        <f>N38+N35+N30+N27+N25+N22+N40</f>
        <v>285.89999999999998</v>
      </c>
      <c r="O41" s="134">
        <f t="shared" ref="O41" si="15">O38+O35+O30+O27+O25+O22+O40</f>
        <v>0</v>
      </c>
      <c r="P41" s="134">
        <f t="shared" ref="P41" si="16">P38+P35+P30+P27+P25+P22+P40</f>
        <v>427.7</v>
      </c>
      <c r="Q41" s="37">
        <f t="shared" ref="Q41" si="17">R41+T41</f>
        <v>820.80000000000007</v>
      </c>
      <c r="R41" s="134">
        <f>R38+R35+R30+R27+R25+R22+R40</f>
        <v>300.89999999999998</v>
      </c>
      <c r="S41" s="134">
        <f t="shared" ref="S41" si="18">S38+S35+S30+S27+S25+S22+S40</f>
        <v>0</v>
      </c>
      <c r="T41" s="134">
        <f t="shared" ref="T41" si="19">T38+T35+T30+T27+T25+T22+T40</f>
        <v>519.90000000000009</v>
      </c>
      <c r="U41" s="37">
        <f t="shared" ref="U41" si="20">V41+X41</f>
        <v>300.89999999999998</v>
      </c>
      <c r="V41" s="134">
        <f>V38+V35+V30+V27+V25+V22+V40</f>
        <v>300.89999999999998</v>
      </c>
      <c r="W41" s="134">
        <f t="shared" ref="W41" si="21">W38+W35+W30+W27+W25+W22+W40</f>
        <v>0</v>
      </c>
      <c r="X41" s="134">
        <f t="shared" ref="X41" si="22">X38+X35+X30+X27+X25+X22+X40</f>
        <v>0</v>
      </c>
      <c r="Y41" s="30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s="1" customFormat="1" ht="16" customHeight="1" thickBot="1">
      <c r="A42" s="200">
        <v>2</v>
      </c>
      <c r="B42" s="201">
        <v>2</v>
      </c>
      <c r="C42" s="418" t="s">
        <v>17</v>
      </c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20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s="1" customFormat="1" ht="63" customHeight="1" thickBot="1">
      <c r="A43" s="402">
        <v>2</v>
      </c>
      <c r="B43" s="398">
        <v>2</v>
      </c>
      <c r="C43" s="457">
        <v>1</v>
      </c>
      <c r="D43" s="461" t="s">
        <v>126</v>
      </c>
      <c r="E43" s="449">
        <v>18</v>
      </c>
      <c r="F43" s="194" t="s">
        <v>14</v>
      </c>
      <c r="G43" s="194" t="s">
        <v>25</v>
      </c>
      <c r="H43" s="81" t="s">
        <v>60</v>
      </c>
      <c r="I43" s="43">
        <v>212</v>
      </c>
      <c r="J43" s="44">
        <v>212</v>
      </c>
      <c r="K43" s="44"/>
      <c r="L43" s="45"/>
      <c r="M43" s="43">
        <v>212</v>
      </c>
      <c r="N43" s="44">
        <v>212</v>
      </c>
      <c r="O43" s="44"/>
      <c r="P43" s="45"/>
      <c r="Q43" s="322">
        <v>212</v>
      </c>
      <c r="R43" s="309">
        <v>212</v>
      </c>
      <c r="S43" s="309"/>
      <c r="T43" s="236"/>
      <c r="U43" s="322">
        <v>212</v>
      </c>
      <c r="V43" s="309">
        <v>212</v>
      </c>
      <c r="W43" s="44"/>
      <c r="X43" s="45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s="1" customFormat="1" ht="49.5" customHeight="1" thickBot="1">
      <c r="A44" s="402"/>
      <c r="B44" s="398"/>
      <c r="C44" s="457"/>
      <c r="D44" s="461"/>
      <c r="E44" s="449"/>
      <c r="F44" s="404" t="s">
        <v>2</v>
      </c>
      <c r="G44" s="405"/>
      <c r="H44" s="406"/>
      <c r="I44" s="32">
        <f t="shared" ref="I44:L44" si="23">SUM(I43)</f>
        <v>212</v>
      </c>
      <c r="J44" s="33">
        <f t="shared" si="23"/>
        <v>212</v>
      </c>
      <c r="K44" s="33">
        <f t="shared" si="23"/>
        <v>0</v>
      </c>
      <c r="L44" s="34">
        <f t="shared" si="23"/>
        <v>0</v>
      </c>
      <c r="M44" s="32">
        <f t="shared" ref="M44:P44" si="24">SUM(M43)</f>
        <v>212</v>
      </c>
      <c r="N44" s="131">
        <f t="shared" si="24"/>
        <v>212</v>
      </c>
      <c r="O44" s="131">
        <f t="shared" si="24"/>
        <v>0</v>
      </c>
      <c r="P44" s="132">
        <f t="shared" si="24"/>
        <v>0</v>
      </c>
      <c r="Q44" s="305">
        <f>Q43</f>
        <v>212</v>
      </c>
      <c r="R44" s="305">
        <f>R43</f>
        <v>212</v>
      </c>
      <c r="S44" s="305"/>
      <c r="T44" s="306"/>
      <c r="U44" s="305">
        <f>U43</f>
        <v>212</v>
      </c>
      <c r="V44" s="305">
        <f>V43</f>
        <v>212</v>
      </c>
      <c r="W44" s="131"/>
      <c r="X44" s="132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s="1" customFormat="1" ht="18.75" customHeight="1" thickBot="1">
      <c r="A45" s="424">
        <v>2</v>
      </c>
      <c r="B45" s="388">
        <v>2</v>
      </c>
      <c r="C45" s="456">
        <v>2</v>
      </c>
      <c r="D45" s="459" t="s">
        <v>12</v>
      </c>
      <c r="E45" s="460">
        <v>18</v>
      </c>
      <c r="F45" s="76" t="s">
        <v>14</v>
      </c>
      <c r="G45" s="76" t="s">
        <v>26</v>
      </c>
      <c r="H45" s="75" t="s">
        <v>60</v>
      </c>
      <c r="I45" s="97">
        <f>SUM(J45,L45)</f>
        <v>3.5</v>
      </c>
      <c r="J45" s="98">
        <v>3.5</v>
      </c>
      <c r="K45" s="98"/>
      <c r="L45" s="99"/>
      <c r="M45" s="157">
        <f>SUM(N45,P45)</f>
        <v>3.5</v>
      </c>
      <c r="N45" s="158">
        <v>3.5</v>
      </c>
      <c r="O45" s="158"/>
      <c r="P45" s="159"/>
      <c r="Q45" s="187">
        <v>3.5</v>
      </c>
      <c r="R45" s="188">
        <v>3.5</v>
      </c>
      <c r="S45" s="188"/>
      <c r="T45" s="189"/>
      <c r="U45" s="270">
        <v>3.5</v>
      </c>
      <c r="V45" s="271">
        <v>3.5</v>
      </c>
      <c r="W45" s="271"/>
      <c r="X45" s="272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s="1" customFormat="1" ht="16.5" customHeight="1" thickBot="1">
      <c r="A46" s="402"/>
      <c r="B46" s="398"/>
      <c r="C46" s="457"/>
      <c r="D46" s="461"/>
      <c r="E46" s="449"/>
      <c r="F46" s="404" t="s">
        <v>2</v>
      </c>
      <c r="G46" s="405"/>
      <c r="H46" s="406"/>
      <c r="I46" s="32">
        <f t="shared" ref="I46:L46" si="25">SUM(I45)</f>
        <v>3.5</v>
      </c>
      <c r="J46" s="33">
        <f t="shared" si="25"/>
        <v>3.5</v>
      </c>
      <c r="K46" s="33">
        <f t="shared" si="25"/>
        <v>0</v>
      </c>
      <c r="L46" s="34">
        <f t="shared" si="25"/>
        <v>0</v>
      </c>
      <c r="M46" s="32">
        <f t="shared" ref="M46:P46" si="26">SUM(M45)</f>
        <v>3.5</v>
      </c>
      <c r="N46" s="131">
        <f t="shared" si="26"/>
        <v>3.5</v>
      </c>
      <c r="O46" s="131">
        <f t="shared" si="26"/>
        <v>0</v>
      </c>
      <c r="P46" s="132">
        <f t="shared" si="26"/>
        <v>0</v>
      </c>
      <c r="Q46" s="131">
        <f>Q45</f>
        <v>3.5</v>
      </c>
      <c r="R46" s="131">
        <f>R45</f>
        <v>3.5</v>
      </c>
      <c r="S46" s="131"/>
      <c r="T46" s="132"/>
      <c r="U46" s="131">
        <f>U45</f>
        <v>3.5</v>
      </c>
      <c r="V46" s="131">
        <f>V45</f>
        <v>3.5</v>
      </c>
      <c r="W46" s="131"/>
      <c r="X46" s="132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s="7" customFormat="1" ht="20.25" customHeight="1" thickBot="1">
      <c r="A47" s="386">
        <v>2</v>
      </c>
      <c r="B47" s="387">
        <v>2</v>
      </c>
      <c r="C47" s="456">
        <v>3</v>
      </c>
      <c r="D47" s="415" t="s">
        <v>110</v>
      </c>
      <c r="E47" s="517">
        <v>18</v>
      </c>
      <c r="F47" s="76" t="s">
        <v>14</v>
      </c>
      <c r="G47" s="76" t="s">
        <v>89</v>
      </c>
      <c r="H47" s="75" t="s">
        <v>60</v>
      </c>
      <c r="I47" s="42">
        <f>J47+L47</f>
        <v>1.6</v>
      </c>
      <c r="J47" s="29">
        <v>1.6</v>
      </c>
      <c r="K47" s="64"/>
      <c r="L47" s="65"/>
      <c r="M47" s="42">
        <f>N47+P47</f>
        <v>1.6</v>
      </c>
      <c r="N47" s="155">
        <v>1.6</v>
      </c>
      <c r="O47" s="155"/>
      <c r="P47" s="156"/>
      <c r="Q47" s="42">
        <f>R47+T47</f>
        <v>1.6</v>
      </c>
      <c r="R47" s="188">
        <v>1.6</v>
      </c>
      <c r="S47" s="188"/>
      <c r="T47" s="189"/>
      <c r="U47" s="42">
        <f>V47+X47</f>
        <v>1.6</v>
      </c>
      <c r="V47" s="271">
        <v>1.6</v>
      </c>
      <c r="W47" s="271"/>
      <c r="X47" s="272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1:58" s="7" customFormat="1" ht="24.75" customHeight="1" thickBot="1">
      <c r="A48" s="424"/>
      <c r="B48" s="388"/>
      <c r="C48" s="457"/>
      <c r="D48" s="459"/>
      <c r="E48" s="460"/>
      <c r="F48" s="404" t="s">
        <v>2</v>
      </c>
      <c r="G48" s="405"/>
      <c r="H48" s="406"/>
      <c r="I48" s="167">
        <f t="shared" ref="I48:L48" si="27">SUM(I47)</f>
        <v>1.6</v>
      </c>
      <c r="J48" s="92">
        <f t="shared" si="27"/>
        <v>1.6</v>
      </c>
      <c r="K48" s="92">
        <f t="shared" si="27"/>
        <v>0</v>
      </c>
      <c r="L48" s="92">
        <f t="shared" si="27"/>
        <v>0</v>
      </c>
      <c r="M48" s="167">
        <f t="shared" ref="M48:P48" si="28">SUM(M47)</f>
        <v>1.6</v>
      </c>
      <c r="N48" s="92">
        <f t="shared" si="28"/>
        <v>1.6</v>
      </c>
      <c r="O48" s="92">
        <f t="shared" si="28"/>
        <v>0</v>
      </c>
      <c r="P48" s="92">
        <f t="shared" si="28"/>
        <v>0</v>
      </c>
      <c r="Q48" s="92">
        <f>Q47</f>
        <v>1.6</v>
      </c>
      <c r="R48" s="92">
        <f>R47</f>
        <v>1.6</v>
      </c>
      <c r="S48" s="92"/>
      <c r="T48" s="132"/>
      <c r="U48" s="92">
        <f>U47</f>
        <v>1.6</v>
      </c>
      <c r="V48" s="92">
        <f>V47</f>
        <v>1.6</v>
      </c>
      <c r="W48" s="92"/>
      <c r="X48" s="132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8" s="1" customFormat="1" ht="12.75" customHeight="1" thickBot="1">
      <c r="A49" s="204">
        <v>2</v>
      </c>
      <c r="B49" s="205">
        <v>2</v>
      </c>
      <c r="C49" s="444" t="s">
        <v>0</v>
      </c>
      <c r="D49" s="445"/>
      <c r="E49" s="445"/>
      <c r="F49" s="445"/>
      <c r="G49" s="445"/>
      <c r="H49" s="446"/>
      <c r="I49" s="54">
        <f t="shared" ref="I49" si="29">SUM(J49+L49)</f>
        <v>217.1</v>
      </c>
      <c r="J49" s="165">
        <f>SUM(J44,J46,J48)</f>
        <v>217.1</v>
      </c>
      <c r="K49" s="134">
        <f t="shared" ref="K49:L49" si="30">SUM(K44,K46)</f>
        <v>0</v>
      </c>
      <c r="L49" s="38">
        <f t="shared" si="30"/>
        <v>0</v>
      </c>
      <c r="M49" s="54">
        <f t="shared" ref="M49" si="31">SUM(N49+P49)</f>
        <v>217.1</v>
      </c>
      <c r="N49" s="165">
        <f>SUM(N44,N46,N48)</f>
        <v>217.1</v>
      </c>
      <c r="O49" s="134">
        <f t="shared" ref="O49:P49" si="32">SUM(O44,O46)</f>
        <v>0</v>
      </c>
      <c r="P49" s="38">
        <f t="shared" si="32"/>
        <v>0</v>
      </c>
      <c r="Q49" s="54">
        <f t="shared" ref="Q49" si="33">SUM(R49+T49)</f>
        <v>217.1</v>
      </c>
      <c r="R49" s="165">
        <f>SUM(R44,R46,R48)</f>
        <v>217.1</v>
      </c>
      <c r="S49" s="134">
        <f t="shared" ref="S49:T49" si="34">SUM(S44,S46)</f>
        <v>0</v>
      </c>
      <c r="T49" s="38">
        <f t="shared" si="34"/>
        <v>0</v>
      </c>
      <c r="U49" s="54">
        <f t="shared" ref="U49" si="35">SUM(V49+X49)</f>
        <v>217.1</v>
      </c>
      <c r="V49" s="165">
        <f>SUM(V44,V46,V48)</f>
        <v>217.1</v>
      </c>
      <c r="W49" s="134">
        <f t="shared" ref="W49:X49" si="36">SUM(W44,W46)</f>
        <v>0</v>
      </c>
      <c r="X49" s="38">
        <f t="shared" si="36"/>
        <v>0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 s="1" customFormat="1" ht="12.75" customHeight="1" thickBot="1">
      <c r="A50" s="206">
        <v>2</v>
      </c>
      <c r="B50" s="490" t="s">
        <v>1</v>
      </c>
      <c r="C50" s="491"/>
      <c r="D50" s="491"/>
      <c r="E50" s="491"/>
      <c r="F50" s="491"/>
      <c r="G50" s="491"/>
      <c r="H50" s="492"/>
      <c r="I50" s="112">
        <f t="shared" ref="I50:P50" si="37">SUM(I41,I49)</f>
        <v>2313.1</v>
      </c>
      <c r="J50" s="60">
        <f t="shared" si="37"/>
        <v>658.8</v>
      </c>
      <c r="K50" s="60">
        <f t="shared" si="37"/>
        <v>7.5</v>
      </c>
      <c r="L50" s="210">
        <f t="shared" si="37"/>
        <v>1654.3</v>
      </c>
      <c r="M50" s="112">
        <f t="shared" si="37"/>
        <v>930.69999999999993</v>
      </c>
      <c r="N50" s="60">
        <f t="shared" si="37"/>
        <v>503</v>
      </c>
      <c r="O50" s="60">
        <f t="shared" si="37"/>
        <v>0</v>
      </c>
      <c r="P50" s="210">
        <f t="shared" si="37"/>
        <v>427.7</v>
      </c>
      <c r="Q50" s="112">
        <f t="shared" ref="Q50:T50" si="38">SUM(Q41,Q49)</f>
        <v>1037.9000000000001</v>
      </c>
      <c r="R50" s="60">
        <f t="shared" si="38"/>
        <v>518</v>
      </c>
      <c r="S50" s="60">
        <f t="shared" si="38"/>
        <v>0</v>
      </c>
      <c r="T50" s="210">
        <f t="shared" si="38"/>
        <v>519.90000000000009</v>
      </c>
      <c r="U50" s="112">
        <f t="shared" ref="U50:X50" si="39">SUM(U41,U49)</f>
        <v>518</v>
      </c>
      <c r="V50" s="60">
        <f t="shared" si="39"/>
        <v>518</v>
      </c>
      <c r="W50" s="60">
        <f t="shared" si="39"/>
        <v>0</v>
      </c>
      <c r="X50" s="210">
        <f t="shared" si="39"/>
        <v>0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 s="1" customFormat="1" ht="12" customHeight="1" thickBot="1">
      <c r="A51" s="208">
        <v>3</v>
      </c>
      <c r="B51" s="473" t="s">
        <v>3</v>
      </c>
      <c r="C51" s="474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47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 s="1" customFormat="1" ht="13.5" customHeight="1" thickBot="1">
      <c r="A52" s="200">
        <v>3</v>
      </c>
      <c r="B52" s="199">
        <v>1</v>
      </c>
      <c r="C52" s="476" t="s">
        <v>4</v>
      </c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V52" s="477"/>
      <c r="W52" s="477"/>
      <c r="X52" s="478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58" s="9" customFormat="1" ht="86.25" customHeight="1">
      <c r="A53" s="402">
        <v>3</v>
      </c>
      <c r="B53" s="398">
        <v>1</v>
      </c>
      <c r="C53" s="457">
        <v>1</v>
      </c>
      <c r="D53" s="461" t="s">
        <v>140</v>
      </c>
      <c r="E53" s="488" t="s">
        <v>120</v>
      </c>
      <c r="F53" s="411" t="s">
        <v>10</v>
      </c>
      <c r="G53" s="411" t="s">
        <v>27</v>
      </c>
      <c r="H53" s="91" t="s">
        <v>7</v>
      </c>
      <c r="I53" s="139">
        <f>J53+L53</f>
        <v>112.8</v>
      </c>
      <c r="J53" s="135">
        <f>112.8</f>
        <v>112.8</v>
      </c>
      <c r="K53" s="135">
        <f>70.3</f>
        <v>70.3</v>
      </c>
      <c r="L53" s="138"/>
      <c r="M53" s="364">
        <f>N53+P53</f>
        <v>100.3</v>
      </c>
      <c r="N53" s="365">
        <v>100.3</v>
      </c>
      <c r="O53" s="365">
        <v>69.7</v>
      </c>
      <c r="P53" s="366"/>
      <c r="Q53" s="364">
        <f>R53+T53</f>
        <v>124.6</v>
      </c>
      <c r="R53" s="365">
        <v>124.6</v>
      </c>
      <c r="S53" s="365">
        <v>85.6</v>
      </c>
      <c r="T53" s="366"/>
      <c r="U53" s="364">
        <f>V53+X53</f>
        <v>124.6</v>
      </c>
      <c r="V53" s="365">
        <v>124.6</v>
      </c>
      <c r="W53" s="365">
        <v>85.6</v>
      </c>
      <c r="X53" s="35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s="1" customFormat="1" ht="81.75" customHeight="1" thickBot="1">
      <c r="A54" s="402"/>
      <c r="B54" s="398"/>
      <c r="C54" s="457"/>
      <c r="D54" s="461"/>
      <c r="E54" s="488"/>
      <c r="F54" s="412"/>
      <c r="G54" s="412"/>
      <c r="H54" s="90" t="s">
        <v>20</v>
      </c>
      <c r="I54" s="139">
        <f>J54+L54</f>
        <v>50</v>
      </c>
      <c r="J54" s="136">
        <f>40+10</f>
        <v>50</v>
      </c>
      <c r="K54" s="136">
        <f>2+2</f>
        <v>4</v>
      </c>
      <c r="L54" s="137"/>
      <c r="M54" s="364">
        <f>N54+P54</f>
        <v>55</v>
      </c>
      <c r="N54" s="367">
        <v>55</v>
      </c>
      <c r="O54" s="367">
        <v>2</v>
      </c>
      <c r="P54" s="368"/>
      <c r="Q54" s="364">
        <f>R54+T54</f>
        <v>40</v>
      </c>
      <c r="R54" s="367">
        <v>40</v>
      </c>
      <c r="S54" s="367">
        <v>2</v>
      </c>
      <c r="T54" s="368"/>
      <c r="U54" s="364">
        <f>V54+X54</f>
        <v>40</v>
      </c>
      <c r="V54" s="367">
        <v>40</v>
      </c>
      <c r="W54" s="367">
        <v>2</v>
      </c>
      <c r="X54" s="355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58" s="1" customFormat="1" ht="82.5" customHeight="1" thickBot="1">
      <c r="A55" s="403"/>
      <c r="B55" s="399"/>
      <c r="C55" s="411"/>
      <c r="D55" s="414"/>
      <c r="E55" s="489"/>
      <c r="F55" s="395" t="s">
        <v>2</v>
      </c>
      <c r="G55" s="396"/>
      <c r="H55" s="397"/>
      <c r="I55" s="133">
        <f>J55+L55</f>
        <v>162.80000000000001</v>
      </c>
      <c r="J55" s="32">
        <f>SUM(J53:J54,)</f>
        <v>162.80000000000001</v>
      </c>
      <c r="K55" s="32">
        <f>SUM(K53:K54,)</f>
        <v>74.3</v>
      </c>
      <c r="L55" s="49">
        <f>SUM(L53:L54,)</f>
        <v>0</v>
      </c>
      <c r="M55" s="133">
        <f>N55+P55</f>
        <v>155.30000000000001</v>
      </c>
      <c r="N55" s="32">
        <f>SUM(N53:N54,)</f>
        <v>155.30000000000001</v>
      </c>
      <c r="O55" s="32">
        <f>SUM(O53:O54,)</f>
        <v>71.7</v>
      </c>
      <c r="P55" s="49">
        <f>SUM(P53:P54,)</f>
        <v>0</v>
      </c>
      <c r="Q55" s="133">
        <f>R55+T55</f>
        <v>164.6</v>
      </c>
      <c r="R55" s="32">
        <f>SUM(R53:R54,)</f>
        <v>164.6</v>
      </c>
      <c r="S55" s="32">
        <f>SUM(S53:S54,)</f>
        <v>87.6</v>
      </c>
      <c r="T55" s="49">
        <f>SUM(T53:T54,)</f>
        <v>0</v>
      </c>
      <c r="U55" s="133">
        <f>V55+X55</f>
        <v>164.6</v>
      </c>
      <c r="V55" s="32">
        <f>SUM(V53:V54,)</f>
        <v>164.6</v>
      </c>
      <c r="W55" s="32">
        <f>SUM(W53:W54,)</f>
        <v>87.6</v>
      </c>
      <c r="X55" s="49">
        <f>SUM(X53:X54,)</f>
        <v>0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1:58" s="7" customFormat="1" ht="21.75" customHeight="1" thickBot="1">
      <c r="A56" s="424">
        <v>3</v>
      </c>
      <c r="B56" s="388">
        <v>1</v>
      </c>
      <c r="C56" s="456">
        <v>2</v>
      </c>
      <c r="D56" s="459" t="s">
        <v>56</v>
      </c>
      <c r="E56" s="486">
        <v>9</v>
      </c>
      <c r="F56" s="113" t="s">
        <v>10</v>
      </c>
      <c r="G56" s="113" t="s">
        <v>57</v>
      </c>
      <c r="H56" s="80" t="s">
        <v>7</v>
      </c>
      <c r="I56" s="50">
        <f>SUM(J56,L56)</f>
        <v>8.9</v>
      </c>
      <c r="J56" s="50">
        <v>8.9</v>
      </c>
      <c r="K56" s="51"/>
      <c r="L56" s="52"/>
      <c r="M56" s="50"/>
      <c r="N56" s="50"/>
      <c r="O56" s="51"/>
      <c r="P56" s="52"/>
      <c r="Q56" s="50"/>
      <c r="R56" s="50"/>
      <c r="S56" s="51"/>
      <c r="T56" s="52"/>
      <c r="U56" s="50"/>
      <c r="V56" s="50"/>
      <c r="W56" s="51"/>
      <c r="X56" s="52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58" s="9" customFormat="1" ht="21.75" customHeight="1" thickBot="1">
      <c r="A57" s="403"/>
      <c r="B57" s="399"/>
      <c r="C57" s="417"/>
      <c r="D57" s="482"/>
      <c r="E57" s="487"/>
      <c r="F57" s="395" t="s">
        <v>2</v>
      </c>
      <c r="G57" s="396"/>
      <c r="H57" s="397"/>
      <c r="I57" s="133">
        <f t="shared" ref="I57:L57" si="40">SUM(I56)</f>
        <v>8.9</v>
      </c>
      <c r="J57" s="131">
        <f t="shared" si="40"/>
        <v>8.9</v>
      </c>
      <c r="K57" s="131">
        <f t="shared" si="40"/>
        <v>0</v>
      </c>
      <c r="L57" s="132">
        <f t="shared" si="40"/>
        <v>0</v>
      </c>
      <c r="M57" s="133"/>
      <c r="N57" s="131"/>
      <c r="O57" s="131"/>
      <c r="P57" s="132"/>
      <c r="Q57" s="133"/>
      <c r="R57" s="131"/>
      <c r="S57" s="131"/>
      <c r="T57" s="132"/>
      <c r="U57" s="133"/>
      <c r="V57" s="131"/>
      <c r="W57" s="131"/>
      <c r="X57" s="132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58" s="1" customFormat="1" ht="12" customHeight="1" thickBot="1">
      <c r="A58" s="72">
        <v>3</v>
      </c>
      <c r="B58" s="73">
        <v>1</v>
      </c>
      <c r="C58" s="444" t="s">
        <v>0</v>
      </c>
      <c r="D58" s="445"/>
      <c r="E58" s="445"/>
      <c r="F58" s="445"/>
      <c r="G58" s="445"/>
      <c r="H58" s="446"/>
      <c r="I58" s="190">
        <f>J58+L58</f>
        <v>171.70000000000002</v>
      </c>
      <c r="J58" s="53">
        <f>J57+J55</f>
        <v>171.70000000000002</v>
      </c>
      <c r="K58" s="53">
        <f t="shared" ref="K58:L58" si="41">K57+K55</f>
        <v>74.3</v>
      </c>
      <c r="L58" s="53">
        <f t="shared" si="41"/>
        <v>0</v>
      </c>
      <c r="M58" s="190">
        <f>N58+P58</f>
        <v>155.30000000000001</v>
      </c>
      <c r="N58" s="53">
        <f>N57+N55</f>
        <v>155.30000000000001</v>
      </c>
      <c r="O58" s="53">
        <f t="shared" ref="O58" si="42">O57+O55</f>
        <v>71.7</v>
      </c>
      <c r="P58" s="53">
        <f t="shared" ref="P58" si="43">P57+P55</f>
        <v>0</v>
      </c>
      <c r="Q58" s="190">
        <f>R58+T57</f>
        <v>164.6</v>
      </c>
      <c r="R58" s="53">
        <f>R57+R55</f>
        <v>164.6</v>
      </c>
      <c r="S58" s="53">
        <f t="shared" ref="S58" si="44">S57+S55</f>
        <v>87.6</v>
      </c>
      <c r="T58" s="53">
        <f t="shared" ref="T58" si="45">T57+T55</f>
        <v>0</v>
      </c>
      <c r="U58" s="190">
        <f>V58+X58</f>
        <v>164.6</v>
      </c>
      <c r="V58" s="53">
        <f>V57+V55</f>
        <v>164.6</v>
      </c>
      <c r="W58" s="53">
        <f t="shared" ref="W58" si="46">W57+W55</f>
        <v>87.6</v>
      </c>
      <c r="X58" s="39">
        <f t="shared" ref="X58" si="47">X57+X55</f>
        <v>0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58" s="1" customFormat="1" ht="12" customHeight="1" thickBot="1">
      <c r="A59" s="195">
        <v>3</v>
      </c>
      <c r="B59" s="74">
        <v>2</v>
      </c>
      <c r="C59" s="418" t="s">
        <v>30</v>
      </c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20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1:58" s="1" customFormat="1" ht="24" customHeight="1" thickBot="1">
      <c r="A60" s="386">
        <v>3</v>
      </c>
      <c r="B60" s="387">
        <v>2</v>
      </c>
      <c r="C60" s="389">
        <v>1</v>
      </c>
      <c r="D60" s="414" t="s">
        <v>31</v>
      </c>
      <c r="E60" s="393" t="s">
        <v>122</v>
      </c>
      <c r="F60" s="196" t="s">
        <v>10</v>
      </c>
      <c r="G60" s="196" t="s">
        <v>76</v>
      </c>
      <c r="H60" s="153" t="s">
        <v>7</v>
      </c>
      <c r="I60" s="28">
        <f t="shared" ref="I60" si="48">J60</f>
        <v>0</v>
      </c>
      <c r="J60" s="29"/>
      <c r="K60" s="29"/>
      <c r="L60" s="30"/>
      <c r="M60" s="28">
        <f t="shared" ref="M60" si="49">N60</f>
        <v>17.5</v>
      </c>
      <c r="N60" s="29">
        <v>17.5</v>
      </c>
      <c r="O60" s="29"/>
      <c r="P60" s="30"/>
      <c r="Q60" s="28">
        <f>R60+T60</f>
        <v>34.9</v>
      </c>
      <c r="R60" s="29">
        <v>34.9</v>
      </c>
      <c r="S60" s="29"/>
      <c r="T60" s="30"/>
      <c r="U60" s="28"/>
      <c r="V60" s="29"/>
      <c r="W60" s="29"/>
      <c r="X60" s="30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58" s="1" customFormat="1" ht="18" customHeight="1" thickBot="1">
      <c r="A61" s="386"/>
      <c r="B61" s="387"/>
      <c r="C61" s="407"/>
      <c r="D61" s="415"/>
      <c r="E61" s="400"/>
      <c r="F61" s="395" t="s">
        <v>2</v>
      </c>
      <c r="G61" s="396"/>
      <c r="H61" s="397"/>
      <c r="I61" s="32">
        <f t="shared" ref="I61:P61" si="50">SUM(I60)</f>
        <v>0</v>
      </c>
      <c r="J61" s="131">
        <f t="shared" si="50"/>
        <v>0</v>
      </c>
      <c r="K61" s="131">
        <f t="shared" si="50"/>
        <v>0</v>
      </c>
      <c r="L61" s="132">
        <f t="shared" si="50"/>
        <v>0</v>
      </c>
      <c r="M61" s="32">
        <f t="shared" si="50"/>
        <v>17.5</v>
      </c>
      <c r="N61" s="131">
        <f t="shared" si="50"/>
        <v>17.5</v>
      </c>
      <c r="O61" s="131">
        <f t="shared" si="50"/>
        <v>0</v>
      </c>
      <c r="P61" s="132">
        <f t="shared" si="50"/>
        <v>0</v>
      </c>
      <c r="Q61" s="32">
        <f>R61+T61</f>
        <v>34.9</v>
      </c>
      <c r="R61" s="131">
        <f>R60</f>
        <v>34.9</v>
      </c>
      <c r="S61" s="131"/>
      <c r="T61" s="132"/>
      <c r="U61" s="32"/>
      <c r="V61" s="131"/>
      <c r="W61" s="131"/>
      <c r="X61" s="132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58" s="1" customFormat="1" ht="19.5" customHeight="1" thickBot="1">
      <c r="A62" s="403">
        <v>3</v>
      </c>
      <c r="B62" s="399">
        <v>2</v>
      </c>
      <c r="C62" s="389">
        <v>2</v>
      </c>
      <c r="D62" s="391" t="s">
        <v>49</v>
      </c>
      <c r="E62" s="535" t="s">
        <v>121</v>
      </c>
      <c r="F62" s="197" t="s">
        <v>10</v>
      </c>
      <c r="G62" s="197" t="s">
        <v>87</v>
      </c>
      <c r="H62" s="198" t="s">
        <v>7</v>
      </c>
      <c r="I62" s="141">
        <f>J62</f>
        <v>10</v>
      </c>
      <c r="J62" s="144">
        <v>10</v>
      </c>
      <c r="K62" s="144"/>
      <c r="L62" s="154"/>
      <c r="M62" s="357">
        <f>N62+P62</f>
        <v>0</v>
      </c>
      <c r="N62" s="358"/>
      <c r="O62" s="358"/>
      <c r="P62" s="215"/>
      <c r="Q62" s="369">
        <f>R62+T62</f>
        <v>25</v>
      </c>
      <c r="R62" s="370">
        <v>25</v>
      </c>
      <c r="S62" s="144"/>
      <c r="T62" s="154"/>
      <c r="U62" s="141"/>
      <c r="V62" s="144"/>
      <c r="W62" s="144"/>
      <c r="X62" s="154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1:58" s="1" customFormat="1" ht="15.75" customHeight="1" thickBot="1">
      <c r="A63" s="386"/>
      <c r="B63" s="387"/>
      <c r="C63" s="407"/>
      <c r="D63" s="426"/>
      <c r="E63" s="524"/>
      <c r="F63" s="395" t="s">
        <v>2</v>
      </c>
      <c r="G63" s="396"/>
      <c r="H63" s="397"/>
      <c r="I63" s="104">
        <f>SUM(J63)</f>
        <v>10</v>
      </c>
      <c r="J63" s="94">
        <f>SUM(J62:J62)</f>
        <v>10</v>
      </c>
      <c r="K63" s="94"/>
      <c r="L63" s="95"/>
      <c r="M63" s="104">
        <f>M62</f>
        <v>0</v>
      </c>
      <c r="N63" s="94">
        <f>N62</f>
        <v>0</v>
      </c>
      <c r="O63" s="94"/>
      <c r="P63" s="95"/>
      <c r="Q63" s="104">
        <f>Q62</f>
        <v>25</v>
      </c>
      <c r="R63" s="94">
        <f>R62</f>
        <v>25</v>
      </c>
      <c r="S63" s="94"/>
      <c r="T63" s="95"/>
      <c r="U63" s="104"/>
      <c r="V63" s="94"/>
      <c r="W63" s="94"/>
      <c r="X63" s="95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1:58" s="1" customFormat="1" ht="28.5" hidden="1" customHeight="1" thickBot="1">
      <c r="A64" s="386">
        <v>3</v>
      </c>
      <c r="B64" s="387">
        <v>2</v>
      </c>
      <c r="C64" s="389">
        <v>7</v>
      </c>
      <c r="D64" s="536" t="s">
        <v>48</v>
      </c>
      <c r="E64" s="432" t="s">
        <v>18</v>
      </c>
      <c r="F64" s="86" t="s">
        <v>10</v>
      </c>
      <c r="G64" s="86" t="s">
        <v>52</v>
      </c>
      <c r="H64" s="192" t="s">
        <v>7</v>
      </c>
      <c r="I64" s="28">
        <f>SUM(J64,L64)</f>
        <v>0</v>
      </c>
      <c r="J64" s="29"/>
      <c r="K64" s="29"/>
      <c r="L64" s="30"/>
      <c r="M64" s="28"/>
      <c r="N64" s="29"/>
      <c r="O64" s="29"/>
      <c r="P64" s="30"/>
      <c r="Q64" s="28"/>
      <c r="R64" s="29"/>
      <c r="S64" s="29"/>
      <c r="T64" s="30"/>
      <c r="U64" s="28"/>
      <c r="V64" s="29"/>
      <c r="W64" s="29"/>
      <c r="X64" s="30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pans="1:58" s="1" customFormat="1" ht="28.5" hidden="1" customHeight="1" thickBot="1">
      <c r="A65" s="386"/>
      <c r="B65" s="387"/>
      <c r="C65" s="407"/>
      <c r="D65" s="536"/>
      <c r="E65" s="432"/>
      <c r="F65" s="395" t="s">
        <v>2</v>
      </c>
      <c r="G65" s="396"/>
      <c r="H65" s="397"/>
      <c r="I65" s="32">
        <f t="shared" ref="I65:L65" si="51">SUM(I64)</f>
        <v>0</v>
      </c>
      <c r="J65" s="33">
        <f t="shared" si="51"/>
        <v>0</v>
      </c>
      <c r="K65" s="33">
        <f t="shared" si="51"/>
        <v>0</v>
      </c>
      <c r="L65" s="34">
        <f t="shared" si="51"/>
        <v>0</v>
      </c>
      <c r="M65" s="32"/>
      <c r="N65" s="131"/>
      <c r="O65" s="131"/>
      <c r="P65" s="132"/>
      <c r="Q65" s="32"/>
      <c r="R65" s="131"/>
      <c r="S65" s="131"/>
      <c r="T65" s="132"/>
      <c r="U65" s="32"/>
      <c r="V65" s="131"/>
      <c r="W65" s="131"/>
      <c r="X65" s="132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pans="1:58" s="1" customFormat="1" ht="18.75" customHeight="1">
      <c r="A66" s="386">
        <v>3</v>
      </c>
      <c r="B66" s="387">
        <v>2</v>
      </c>
      <c r="C66" s="389">
        <v>3</v>
      </c>
      <c r="D66" s="414" t="s">
        <v>50</v>
      </c>
      <c r="E66" s="432" t="s">
        <v>123</v>
      </c>
      <c r="F66" s="427" t="s">
        <v>10</v>
      </c>
      <c r="G66" s="427" t="s">
        <v>85</v>
      </c>
      <c r="H66" s="70" t="s">
        <v>7</v>
      </c>
      <c r="I66" s="28">
        <f t="shared" ref="I66:I72" si="52">J66+L66</f>
        <v>11.6</v>
      </c>
      <c r="J66" s="29">
        <v>11.6</v>
      </c>
      <c r="K66" s="29">
        <v>0.7</v>
      </c>
      <c r="L66" s="30"/>
      <c r="M66" s="28"/>
      <c r="N66" s="29"/>
      <c r="O66" s="29"/>
      <c r="P66" s="30"/>
      <c r="Q66" s="28"/>
      <c r="R66" s="29"/>
      <c r="S66" s="29"/>
      <c r="T66" s="30"/>
      <c r="U66" s="28"/>
      <c r="V66" s="29"/>
      <c r="W66" s="29"/>
      <c r="X66" s="30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pans="1:58" s="1" customFormat="1" ht="18.75" customHeight="1">
      <c r="A67" s="386"/>
      <c r="B67" s="387"/>
      <c r="C67" s="389"/>
      <c r="D67" s="414"/>
      <c r="E67" s="432"/>
      <c r="F67" s="428"/>
      <c r="G67" s="428"/>
      <c r="H67" s="85" t="s">
        <v>6</v>
      </c>
      <c r="I67" s="56">
        <f t="shared" si="52"/>
        <v>29</v>
      </c>
      <c r="J67" s="47">
        <v>29</v>
      </c>
      <c r="K67" s="47"/>
      <c r="L67" s="55"/>
      <c r="M67" s="56"/>
      <c r="N67" s="135"/>
      <c r="O67" s="135"/>
      <c r="P67" s="138"/>
      <c r="Q67" s="56"/>
      <c r="R67" s="135"/>
      <c r="S67" s="135"/>
      <c r="T67" s="138"/>
      <c r="U67" s="56"/>
      <c r="V67" s="135"/>
      <c r="W67" s="135"/>
      <c r="X67" s="138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pans="1:58" s="1" customFormat="1" ht="18.75" customHeight="1" thickBot="1">
      <c r="A68" s="386"/>
      <c r="B68" s="387"/>
      <c r="C68" s="389"/>
      <c r="D68" s="414"/>
      <c r="E68" s="432"/>
      <c r="F68" s="429"/>
      <c r="G68" s="429"/>
      <c r="H68" s="85" t="s">
        <v>59</v>
      </c>
      <c r="I68" s="56">
        <f t="shared" si="52"/>
        <v>4.9000000000000004</v>
      </c>
      <c r="J68" s="47">
        <v>4.9000000000000004</v>
      </c>
      <c r="K68" s="47">
        <v>2</v>
      </c>
      <c r="L68" s="55"/>
      <c r="M68" s="56"/>
      <c r="N68" s="135"/>
      <c r="O68" s="135"/>
      <c r="P68" s="138"/>
      <c r="Q68" s="56"/>
      <c r="R68" s="135"/>
      <c r="S68" s="135"/>
      <c r="T68" s="138"/>
      <c r="U68" s="56"/>
      <c r="V68" s="135"/>
      <c r="W68" s="135"/>
      <c r="X68" s="138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58" s="1" customFormat="1" ht="30" customHeight="1" thickBot="1">
      <c r="A69" s="386"/>
      <c r="B69" s="387"/>
      <c r="C69" s="407"/>
      <c r="D69" s="415"/>
      <c r="E69" s="432"/>
      <c r="F69" s="404" t="s">
        <v>2</v>
      </c>
      <c r="G69" s="405"/>
      <c r="H69" s="406"/>
      <c r="I69" s="35">
        <f t="shared" si="52"/>
        <v>45.5</v>
      </c>
      <c r="J69" s="33">
        <f>J66+J67+J68</f>
        <v>45.5</v>
      </c>
      <c r="K69" s="33">
        <f>K66+K67+K68</f>
        <v>2.7</v>
      </c>
      <c r="L69" s="34">
        <f>L66+L67+L68</f>
        <v>0</v>
      </c>
      <c r="M69" s="133"/>
      <c r="N69" s="131"/>
      <c r="O69" s="131"/>
      <c r="P69" s="132"/>
      <c r="Q69" s="133"/>
      <c r="R69" s="131"/>
      <c r="S69" s="131"/>
      <c r="T69" s="132"/>
      <c r="U69" s="133"/>
      <c r="V69" s="131"/>
      <c r="W69" s="131"/>
      <c r="X69" s="132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58" s="1" customFormat="1" ht="20.25" customHeight="1" thickBot="1">
      <c r="A70" s="386">
        <v>3</v>
      </c>
      <c r="B70" s="387">
        <v>2</v>
      </c>
      <c r="C70" s="413">
        <v>4</v>
      </c>
      <c r="D70" s="414" t="s">
        <v>58</v>
      </c>
      <c r="E70" s="432" t="s">
        <v>123</v>
      </c>
      <c r="F70" s="71" t="s">
        <v>10</v>
      </c>
      <c r="G70" s="71" t="s">
        <v>84</v>
      </c>
      <c r="H70" s="70" t="s">
        <v>7</v>
      </c>
      <c r="I70" s="28">
        <f t="shared" si="52"/>
        <v>3.9</v>
      </c>
      <c r="J70" s="29">
        <v>3.9</v>
      </c>
      <c r="K70" s="29"/>
      <c r="L70" s="30"/>
      <c r="M70" s="28"/>
      <c r="N70" s="29"/>
      <c r="O70" s="29"/>
      <c r="P70" s="30"/>
      <c r="Q70" s="28"/>
      <c r="R70" s="29"/>
      <c r="S70" s="29"/>
      <c r="T70" s="30"/>
      <c r="U70" s="28"/>
      <c r="V70" s="29"/>
      <c r="W70" s="29"/>
      <c r="X70" s="30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58" s="1" customFormat="1" ht="20.25" customHeight="1" thickBot="1">
      <c r="A71" s="386"/>
      <c r="B71" s="387"/>
      <c r="C71" s="389"/>
      <c r="D71" s="415"/>
      <c r="E71" s="432"/>
      <c r="F71" s="404" t="s">
        <v>2</v>
      </c>
      <c r="G71" s="405"/>
      <c r="H71" s="406"/>
      <c r="I71" s="167">
        <f t="shared" si="52"/>
        <v>3.9</v>
      </c>
      <c r="J71" s="92">
        <f>J70</f>
        <v>3.9</v>
      </c>
      <c r="K71" s="92"/>
      <c r="L71" s="93"/>
      <c r="M71" s="167"/>
      <c r="N71" s="92"/>
      <c r="O71" s="92"/>
      <c r="P71" s="93"/>
      <c r="Q71" s="167"/>
      <c r="R71" s="92"/>
      <c r="S71" s="92"/>
      <c r="T71" s="93"/>
      <c r="U71" s="167"/>
      <c r="V71" s="92"/>
      <c r="W71" s="92"/>
      <c r="X71" s="9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pans="1:58" s="7" customFormat="1" ht="24.75" customHeight="1" thickBot="1">
      <c r="A72" s="386">
        <v>3</v>
      </c>
      <c r="B72" s="387">
        <v>2</v>
      </c>
      <c r="C72" s="456">
        <v>5</v>
      </c>
      <c r="D72" s="447" t="s">
        <v>94</v>
      </c>
      <c r="E72" s="261">
        <v>15</v>
      </c>
      <c r="F72" s="294" t="s">
        <v>10</v>
      </c>
      <c r="G72" s="294" t="s">
        <v>91</v>
      </c>
      <c r="H72" s="168" t="s">
        <v>7</v>
      </c>
      <c r="I72" s="327">
        <f t="shared" si="52"/>
        <v>1.5</v>
      </c>
      <c r="J72" s="51">
        <v>1.5</v>
      </c>
      <c r="K72" s="51"/>
      <c r="L72" s="328"/>
      <c r="M72" s="327">
        <f>N72+P72</f>
        <v>2</v>
      </c>
      <c r="N72" s="51"/>
      <c r="O72" s="51"/>
      <c r="P72" s="328">
        <v>2</v>
      </c>
      <c r="Q72" s="327">
        <f>R72+T72</f>
        <v>2</v>
      </c>
      <c r="R72" s="51"/>
      <c r="S72" s="51"/>
      <c r="T72" s="328">
        <v>2</v>
      </c>
      <c r="U72" s="327"/>
      <c r="V72" s="51"/>
      <c r="W72" s="51"/>
      <c r="X72" s="328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</row>
    <row r="73" spans="1:58" s="9" customFormat="1" ht="26.25" customHeight="1" thickBot="1">
      <c r="A73" s="386"/>
      <c r="B73" s="387"/>
      <c r="C73" s="411"/>
      <c r="D73" s="448"/>
      <c r="E73" s="260"/>
      <c r="F73" s="404" t="s">
        <v>2</v>
      </c>
      <c r="G73" s="405"/>
      <c r="H73" s="406"/>
      <c r="I73" s="133">
        <f>SUM(I72)</f>
        <v>1.5</v>
      </c>
      <c r="J73" s="131">
        <f>SUM(J72)</f>
        <v>1.5</v>
      </c>
      <c r="K73" s="131">
        <f>SUM(K72)</f>
        <v>0</v>
      </c>
      <c r="L73" s="132">
        <f>SUM(L72)</f>
        <v>0</v>
      </c>
      <c r="M73" s="133">
        <f>N73+P73</f>
        <v>2</v>
      </c>
      <c r="N73" s="131"/>
      <c r="O73" s="131"/>
      <c r="P73" s="132">
        <f>P72</f>
        <v>2</v>
      </c>
      <c r="Q73" s="133">
        <f>R73+T73</f>
        <v>2</v>
      </c>
      <c r="R73" s="131"/>
      <c r="S73" s="131"/>
      <c r="T73" s="132">
        <f>T72</f>
        <v>2</v>
      </c>
      <c r="U73" s="133"/>
      <c r="V73" s="131"/>
      <c r="W73" s="131"/>
      <c r="X73" s="132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</row>
    <row r="74" spans="1:58" s="7" customFormat="1" ht="21.75" customHeight="1">
      <c r="A74" s="386">
        <v>3</v>
      </c>
      <c r="B74" s="387">
        <v>2</v>
      </c>
      <c r="C74" s="456">
        <v>6</v>
      </c>
      <c r="D74" s="415" t="s">
        <v>90</v>
      </c>
      <c r="E74" s="430" t="s">
        <v>120</v>
      </c>
      <c r="F74" s="433" t="s">
        <v>10</v>
      </c>
      <c r="G74" s="427" t="s">
        <v>92</v>
      </c>
      <c r="H74" s="216" t="s">
        <v>7</v>
      </c>
      <c r="I74" s="50">
        <f>SUM(J74,L74)</f>
        <v>2</v>
      </c>
      <c r="J74" s="50">
        <v>2</v>
      </c>
      <c r="K74" s="51"/>
      <c r="L74" s="52"/>
      <c r="M74" s="298">
        <f>SUM(N74,P74)</f>
        <v>0</v>
      </c>
      <c r="N74" s="298"/>
      <c r="O74" s="299"/>
      <c r="P74" s="300"/>
      <c r="Q74" s="50"/>
      <c r="R74" s="50"/>
      <c r="S74" s="51"/>
      <c r="T74" s="52"/>
      <c r="U74" s="50"/>
      <c r="V74" s="50"/>
      <c r="W74" s="51"/>
      <c r="X74" s="52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</row>
    <row r="75" spans="1:58" s="7" customFormat="1" ht="21.75" customHeight="1" thickBot="1">
      <c r="A75" s="386"/>
      <c r="B75" s="387"/>
      <c r="C75" s="457"/>
      <c r="D75" s="414"/>
      <c r="E75" s="431"/>
      <c r="F75" s="434"/>
      <c r="G75" s="429"/>
      <c r="H75" s="169" t="s">
        <v>59</v>
      </c>
      <c r="I75" s="100">
        <f>J75+L75</f>
        <v>1</v>
      </c>
      <c r="J75" s="101">
        <v>1</v>
      </c>
      <c r="K75" s="101"/>
      <c r="L75" s="102"/>
      <c r="M75" s="301"/>
      <c r="N75" s="118"/>
      <c r="O75" s="118"/>
      <c r="P75" s="119"/>
      <c r="Q75" s="100"/>
      <c r="R75" s="101"/>
      <c r="S75" s="101"/>
      <c r="T75" s="102"/>
      <c r="U75" s="100"/>
      <c r="V75" s="101"/>
      <c r="W75" s="101"/>
      <c r="X75" s="102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6" spans="1:58" s="9" customFormat="1" ht="21.75" customHeight="1" thickBot="1">
      <c r="A76" s="386"/>
      <c r="B76" s="387"/>
      <c r="C76" s="411"/>
      <c r="D76" s="415"/>
      <c r="E76" s="430"/>
      <c r="F76" s="404" t="s">
        <v>2</v>
      </c>
      <c r="G76" s="405"/>
      <c r="H76" s="406"/>
      <c r="I76" s="133">
        <f>J76+L76</f>
        <v>3</v>
      </c>
      <c r="J76" s="131">
        <f>J75+J74</f>
        <v>3</v>
      </c>
      <c r="K76" s="131">
        <f t="shared" ref="K76:L76" si="53">SUM(K74)</f>
        <v>0</v>
      </c>
      <c r="L76" s="132">
        <f t="shared" si="53"/>
        <v>0</v>
      </c>
      <c r="M76" s="133">
        <f>N76+P76</f>
        <v>0</v>
      </c>
      <c r="N76" s="131">
        <f>SUM(N74:N75)</f>
        <v>0</v>
      </c>
      <c r="O76" s="131"/>
      <c r="P76" s="132"/>
      <c r="Q76" s="133"/>
      <c r="R76" s="131"/>
      <c r="S76" s="131"/>
      <c r="T76" s="132"/>
      <c r="U76" s="133"/>
      <c r="V76" s="131"/>
      <c r="W76" s="131"/>
      <c r="X76" s="132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</row>
    <row r="77" spans="1:58" s="1" customFormat="1" ht="15" customHeight="1" thickBot="1">
      <c r="A77" s="202">
        <v>3</v>
      </c>
      <c r="B77" s="211">
        <v>2</v>
      </c>
      <c r="C77" s="444" t="s">
        <v>0</v>
      </c>
      <c r="D77" s="445"/>
      <c r="E77" s="445"/>
      <c r="F77" s="445"/>
      <c r="G77" s="445"/>
      <c r="H77" s="446"/>
      <c r="I77" s="37">
        <f>J77+L77</f>
        <v>63.9</v>
      </c>
      <c r="J77" s="134">
        <f>J76+J73+J71+J69+J63+J61</f>
        <v>63.9</v>
      </c>
      <c r="K77" s="134">
        <f>K76+K73+K71+K69+K63+K61</f>
        <v>2.7</v>
      </c>
      <c r="L77" s="134">
        <f>L76+L73+L71+L69+L63+L61</f>
        <v>0</v>
      </c>
      <c r="M77" s="37">
        <f>N77+P77</f>
        <v>19.5</v>
      </c>
      <c r="N77" s="134">
        <f>N76+N73+N71+N69+N63+N61</f>
        <v>17.5</v>
      </c>
      <c r="O77" s="134">
        <f>O76+O73+O71+O69+O63+O61</f>
        <v>0</v>
      </c>
      <c r="P77" s="134">
        <f>P76+P73+P71+P69+P63+P61</f>
        <v>2</v>
      </c>
      <c r="Q77" s="37">
        <f>R77+T77</f>
        <v>61.9</v>
      </c>
      <c r="R77" s="134">
        <f>R76+R73+R71+R69+R63+R61</f>
        <v>59.9</v>
      </c>
      <c r="S77" s="134">
        <f>S76+S73+S71+S69+S63+S61</f>
        <v>0</v>
      </c>
      <c r="T77" s="134">
        <f>T76+T73+T71+T69+T63+T61</f>
        <v>2</v>
      </c>
      <c r="U77" s="37">
        <f>V77+X77</f>
        <v>0</v>
      </c>
      <c r="V77" s="134">
        <f>V76+V73+V71+V69+V63+V61</f>
        <v>0</v>
      </c>
      <c r="W77" s="134">
        <f>W76+W73+W71+W69+W63+W61</f>
        <v>0</v>
      </c>
      <c r="X77" s="134">
        <f>X76+X73+X71+X69+X63+X61</f>
        <v>0</v>
      </c>
      <c r="Y77" s="302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58" s="1" customFormat="1" ht="15" customHeight="1" thickBot="1">
      <c r="A78" s="200">
        <v>3</v>
      </c>
      <c r="B78" s="201">
        <v>3</v>
      </c>
      <c r="C78" s="418" t="s">
        <v>5</v>
      </c>
      <c r="D78" s="419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20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pans="1:58" s="7" customFormat="1" ht="18" customHeight="1">
      <c r="A79" s="401">
        <v>3</v>
      </c>
      <c r="B79" s="451">
        <v>3</v>
      </c>
      <c r="C79" s="449">
        <v>1</v>
      </c>
      <c r="D79" s="436" t="s">
        <v>61</v>
      </c>
      <c r="E79" s="274">
        <v>24</v>
      </c>
      <c r="F79" s="572" t="s">
        <v>11</v>
      </c>
      <c r="G79" s="428" t="s">
        <v>83</v>
      </c>
      <c r="H79" s="87" t="s">
        <v>7</v>
      </c>
      <c r="I79" s="56">
        <f>L79</f>
        <v>5</v>
      </c>
      <c r="J79" s="56"/>
      <c r="K79" s="135"/>
      <c r="L79" s="62">
        <v>5</v>
      </c>
      <c r="M79" s="56"/>
      <c r="N79" s="56"/>
      <c r="O79" s="135"/>
      <c r="P79" s="62"/>
      <c r="Q79" s="56"/>
      <c r="R79" s="56"/>
      <c r="S79" s="135"/>
      <c r="T79" s="62"/>
      <c r="U79" s="56"/>
      <c r="V79" s="56"/>
      <c r="W79" s="135"/>
      <c r="X79" s="62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1:58" s="7" customFormat="1" ht="18" customHeight="1">
      <c r="A80" s="402"/>
      <c r="B80" s="398"/>
      <c r="C80" s="449"/>
      <c r="D80" s="436"/>
      <c r="E80" s="574">
        <v>9</v>
      </c>
      <c r="F80" s="572"/>
      <c r="G80" s="428"/>
      <c r="H80" s="371" t="s">
        <v>152</v>
      </c>
      <c r="I80" s="212"/>
      <c r="J80" s="212"/>
      <c r="K80" s="213"/>
      <c r="L80" s="214"/>
      <c r="M80" s="56">
        <v>20</v>
      </c>
      <c r="N80" s="56"/>
      <c r="O80" s="135"/>
      <c r="P80" s="62">
        <v>20</v>
      </c>
      <c r="Q80" s="56"/>
      <c r="R80" s="56"/>
      <c r="S80" s="135"/>
      <c r="T80" s="62"/>
      <c r="U80" s="56"/>
      <c r="V80" s="56"/>
      <c r="W80" s="135"/>
      <c r="X80" s="62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  <row r="81" spans="1:58" s="7" customFormat="1" ht="18" customHeight="1">
      <c r="A81" s="402"/>
      <c r="B81" s="398"/>
      <c r="C81" s="449"/>
      <c r="D81" s="436"/>
      <c r="E81" s="574"/>
      <c r="F81" s="572"/>
      <c r="G81" s="428"/>
      <c r="H81" s="83" t="s">
        <v>77</v>
      </c>
      <c r="I81" s="56">
        <f t="shared" ref="I81:I82" si="54">L81</f>
        <v>5.5</v>
      </c>
      <c r="J81" s="56"/>
      <c r="K81" s="135"/>
      <c r="L81" s="62">
        <v>5.5</v>
      </c>
      <c r="M81" s="56"/>
      <c r="N81" s="56"/>
      <c r="O81" s="135"/>
      <c r="P81" s="62"/>
      <c r="Q81" s="56"/>
      <c r="R81" s="56"/>
      <c r="S81" s="135"/>
      <c r="T81" s="62"/>
      <c r="U81" s="56"/>
      <c r="V81" s="56"/>
      <c r="W81" s="135"/>
      <c r="X81" s="62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</row>
    <row r="82" spans="1:58" s="7" customFormat="1" ht="18" customHeight="1" thickBot="1">
      <c r="A82" s="402"/>
      <c r="B82" s="398"/>
      <c r="C82" s="449"/>
      <c r="D82" s="436"/>
      <c r="E82" s="575"/>
      <c r="F82" s="573"/>
      <c r="G82" s="429"/>
      <c r="H82" s="81" t="s">
        <v>6</v>
      </c>
      <c r="I82" s="56">
        <f t="shared" si="54"/>
        <v>30.9</v>
      </c>
      <c r="J82" s="56"/>
      <c r="K82" s="47"/>
      <c r="L82" s="62">
        <v>30.9</v>
      </c>
      <c r="M82" s="56"/>
      <c r="N82" s="56"/>
      <c r="O82" s="135"/>
      <c r="P82" s="62"/>
      <c r="Q82" s="56"/>
      <c r="R82" s="56"/>
      <c r="S82" s="135"/>
      <c r="T82" s="62"/>
      <c r="U82" s="56"/>
      <c r="V82" s="56"/>
      <c r="W82" s="135"/>
      <c r="X82" s="62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</row>
    <row r="83" spans="1:58" s="9" customFormat="1" ht="18" customHeight="1" thickBot="1">
      <c r="A83" s="403"/>
      <c r="B83" s="399"/>
      <c r="C83" s="450"/>
      <c r="D83" s="437"/>
      <c r="E83" s="262"/>
      <c r="F83" s="404" t="s">
        <v>2</v>
      </c>
      <c r="G83" s="405"/>
      <c r="H83" s="406"/>
      <c r="I83" s="58">
        <f>J83+L83</f>
        <v>41.4</v>
      </c>
      <c r="J83" s="131">
        <f>SUM(J79:J82)</f>
        <v>0</v>
      </c>
      <c r="K83" s="131">
        <f t="shared" ref="K83" si="55">SUM(K79:K82)</f>
        <v>0</v>
      </c>
      <c r="L83" s="131">
        <f t="shared" ref="L83" si="56">SUM(L79:L82)</f>
        <v>41.4</v>
      </c>
      <c r="M83" s="58">
        <f>N83+P83</f>
        <v>20</v>
      </c>
      <c r="N83" s="131">
        <f>SUM(N79:N82)</f>
        <v>0</v>
      </c>
      <c r="O83" s="131">
        <f t="shared" ref="O83" si="57">SUM(O79:O82)</f>
        <v>0</v>
      </c>
      <c r="P83" s="131">
        <f t="shared" ref="P83" si="58">SUM(P79:P82)</f>
        <v>20</v>
      </c>
      <c r="Q83" s="58">
        <f>R83+T83</f>
        <v>0</v>
      </c>
      <c r="R83" s="131">
        <f>SUM(R79:R82)</f>
        <v>0</v>
      </c>
      <c r="S83" s="131">
        <f t="shared" ref="S83" si="59">SUM(S79:S82)</f>
        <v>0</v>
      </c>
      <c r="T83" s="48">
        <f t="shared" ref="T83" si="60">SUM(T79:T82)</f>
        <v>0</v>
      </c>
      <c r="U83" s="58">
        <f>V83+X83</f>
        <v>0</v>
      </c>
      <c r="V83" s="131">
        <f>SUM(V79:V82)</f>
        <v>0</v>
      </c>
      <c r="W83" s="131">
        <f t="shared" ref="W83:X83" si="61">SUM(W79:W82)</f>
        <v>0</v>
      </c>
      <c r="X83" s="48">
        <f t="shared" si="61"/>
        <v>0</v>
      </c>
      <c r="Y83" s="303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</row>
    <row r="84" spans="1:58" s="7" customFormat="1" ht="27.75" customHeight="1">
      <c r="A84" s="386">
        <v>3</v>
      </c>
      <c r="B84" s="387">
        <v>3</v>
      </c>
      <c r="C84" s="412">
        <v>2</v>
      </c>
      <c r="D84" s="415" t="s">
        <v>62</v>
      </c>
      <c r="E84" s="453">
        <v>15</v>
      </c>
      <c r="F84" s="427" t="s">
        <v>11</v>
      </c>
      <c r="G84" s="427" t="s">
        <v>82</v>
      </c>
      <c r="H84" s="80" t="s">
        <v>7</v>
      </c>
      <c r="I84" s="28">
        <f>J84+L84</f>
        <v>10.1</v>
      </c>
      <c r="J84" s="28">
        <v>0.1</v>
      </c>
      <c r="K84" s="29">
        <v>0.1</v>
      </c>
      <c r="L84" s="57">
        <v>10</v>
      </c>
      <c r="M84" s="28"/>
      <c r="N84" s="28"/>
      <c r="O84" s="29"/>
      <c r="P84" s="57"/>
      <c r="Q84" s="28"/>
      <c r="R84" s="28"/>
      <c r="S84" s="29"/>
      <c r="T84" s="57"/>
      <c r="U84" s="28"/>
      <c r="V84" s="28"/>
      <c r="W84" s="29"/>
      <c r="X84" s="57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</row>
    <row r="85" spans="1:58" s="7" customFormat="1" ht="27.75" customHeight="1">
      <c r="A85" s="386"/>
      <c r="B85" s="387"/>
      <c r="C85" s="412"/>
      <c r="D85" s="415"/>
      <c r="E85" s="454"/>
      <c r="F85" s="428"/>
      <c r="G85" s="428"/>
      <c r="H85" s="83" t="s">
        <v>59</v>
      </c>
      <c r="I85" s="56">
        <f>J85+L85</f>
        <v>20.5</v>
      </c>
      <c r="J85" s="56">
        <v>0.1</v>
      </c>
      <c r="K85" s="135">
        <v>0.1</v>
      </c>
      <c r="L85" s="62">
        <v>20.399999999999999</v>
      </c>
      <c r="M85" s="56"/>
      <c r="N85" s="56"/>
      <c r="O85" s="135"/>
      <c r="P85" s="62"/>
      <c r="Q85" s="56"/>
      <c r="R85" s="56"/>
      <c r="S85" s="135"/>
      <c r="T85" s="62"/>
      <c r="U85" s="56"/>
      <c r="V85" s="56"/>
      <c r="W85" s="135"/>
      <c r="X85" s="62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</row>
    <row r="86" spans="1:58" s="7" customFormat="1" ht="27.75" customHeight="1" thickBot="1">
      <c r="A86" s="386"/>
      <c r="B86" s="387"/>
      <c r="C86" s="412"/>
      <c r="D86" s="415"/>
      <c r="E86" s="454"/>
      <c r="F86" s="429"/>
      <c r="G86" s="429"/>
      <c r="H86" s="81" t="s">
        <v>6</v>
      </c>
      <c r="I86" s="56">
        <f>SUM(J86,L86)</f>
        <v>169.2</v>
      </c>
      <c r="J86" s="56">
        <v>0.2</v>
      </c>
      <c r="K86" s="135">
        <v>0.2</v>
      </c>
      <c r="L86" s="62">
        <v>169</v>
      </c>
      <c r="M86" s="56"/>
      <c r="N86" s="56"/>
      <c r="O86" s="135"/>
      <c r="P86" s="62"/>
      <c r="Q86" s="56"/>
      <c r="R86" s="56"/>
      <c r="S86" s="135"/>
      <c r="T86" s="62"/>
      <c r="U86" s="56"/>
      <c r="V86" s="56"/>
      <c r="W86" s="135"/>
      <c r="X86" s="62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</row>
    <row r="87" spans="1:58" s="9" customFormat="1" ht="27.75" customHeight="1" thickBot="1">
      <c r="A87" s="386"/>
      <c r="B87" s="387"/>
      <c r="C87" s="412"/>
      <c r="D87" s="415"/>
      <c r="E87" s="455"/>
      <c r="F87" s="395" t="s">
        <v>2</v>
      </c>
      <c r="G87" s="396"/>
      <c r="H87" s="397"/>
      <c r="I87" s="58">
        <f>SUM(J87,L87)</f>
        <v>199.8</v>
      </c>
      <c r="J87" s="33">
        <f>SUM(J84:J86)</f>
        <v>0.4</v>
      </c>
      <c r="K87" s="33">
        <f>SUM(K84:K86)</f>
        <v>0.4</v>
      </c>
      <c r="L87" s="34">
        <f>SUM(L84:L86)</f>
        <v>199.4</v>
      </c>
      <c r="M87" s="58"/>
      <c r="N87" s="131"/>
      <c r="O87" s="131"/>
      <c r="P87" s="132"/>
      <c r="Q87" s="58"/>
      <c r="R87" s="131"/>
      <c r="S87" s="131"/>
      <c r="T87" s="132"/>
      <c r="U87" s="58"/>
      <c r="V87" s="131"/>
      <c r="W87" s="131"/>
      <c r="X87" s="132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</row>
    <row r="88" spans="1:58" s="7" customFormat="1" ht="16.5" customHeight="1">
      <c r="A88" s="386">
        <v>3</v>
      </c>
      <c r="B88" s="387">
        <v>3</v>
      </c>
      <c r="C88" s="412">
        <v>3</v>
      </c>
      <c r="D88" s="415" t="s">
        <v>68</v>
      </c>
      <c r="E88" s="493">
        <v>15</v>
      </c>
      <c r="F88" s="428" t="s">
        <v>11</v>
      </c>
      <c r="G88" s="428" t="s">
        <v>73</v>
      </c>
      <c r="H88" s="147" t="s">
        <v>7</v>
      </c>
      <c r="I88" s="31">
        <f>J88+L88</f>
        <v>6</v>
      </c>
      <c r="J88" s="29">
        <v>6</v>
      </c>
      <c r="K88" s="29"/>
      <c r="L88" s="30"/>
      <c r="M88" s="31"/>
      <c r="N88" s="29"/>
      <c r="O88" s="29"/>
      <c r="P88" s="30"/>
      <c r="Q88" s="31"/>
      <c r="R88" s="29"/>
      <c r="S88" s="29"/>
      <c r="T88" s="30"/>
      <c r="U88" s="31"/>
      <c r="V88" s="29"/>
      <c r="W88" s="29"/>
      <c r="X88" s="30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</row>
    <row r="89" spans="1:58" s="7" customFormat="1" ht="17.25" customHeight="1">
      <c r="A89" s="386"/>
      <c r="B89" s="387"/>
      <c r="C89" s="412"/>
      <c r="D89" s="415"/>
      <c r="E89" s="494"/>
      <c r="F89" s="428"/>
      <c r="G89" s="428"/>
      <c r="H89" s="146" t="s">
        <v>6</v>
      </c>
      <c r="I89" s="140">
        <v>3</v>
      </c>
      <c r="J89" s="136">
        <v>3</v>
      </c>
      <c r="K89" s="136"/>
      <c r="L89" s="137"/>
      <c r="M89" s="140"/>
      <c r="N89" s="136"/>
      <c r="O89" s="136"/>
      <c r="P89" s="137"/>
      <c r="Q89" s="140"/>
      <c r="R89" s="136"/>
      <c r="S89" s="136"/>
      <c r="T89" s="137"/>
      <c r="U89" s="140"/>
      <c r="V89" s="136"/>
      <c r="W89" s="136"/>
      <c r="X89" s="137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</row>
    <row r="90" spans="1:58" s="7" customFormat="1" ht="18.75" customHeight="1">
      <c r="A90" s="386"/>
      <c r="B90" s="387"/>
      <c r="C90" s="412"/>
      <c r="D90" s="415"/>
      <c r="E90" s="576">
        <v>18</v>
      </c>
      <c r="F90" s="428"/>
      <c r="G90" s="428"/>
      <c r="H90" s="146" t="s">
        <v>7</v>
      </c>
      <c r="I90" s="140">
        <f>J90</f>
        <v>10</v>
      </c>
      <c r="J90" s="136">
        <v>10</v>
      </c>
      <c r="K90" s="136"/>
      <c r="L90" s="137"/>
      <c r="M90" s="140"/>
      <c r="N90" s="136"/>
      <c r="O90" s="136"/>
      <c r="P90" s="137"/>
      <c r="Q90" s="140"/>
      <c r="R90" s="136"/>
      <c r="S90" s="136"/>
      <c r="T90" s="137"/>
      <c r="U90" s="140"/>
      <c r="V90" s="136"/>
      <c r="W90" s="136"/>
      <c r="X90" s="137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</row>
    <row r="91" spans="1:58" s="7" customFormat="1" ht="17.25" customHeight="1" thickBot="1">
      <c r="A91" s="386"/>
      <c r="B91" s="387"/>
      <c r="C91" s="412"/>
      <c r="D91" s="415"/>
      <c r="E91" s="575"/>
      <c r="F91" s="428"/>
      <c r="G91" s="428"/>
      <c r="H91" s="171" t="s">
        <v>6</v>
      </c>
      <c r="I91" s="108">
        <f>J91</f>
        <v>8.5</v>
      </c>
      <c r="J91" s="107">
        <v>8.5</v>
      </c>
      <c r="K91" s="107"/>
      <c r="L91" s="115"/>
      <c r="M91" s="108"/>
      <c r="N91" s="107"/>
      <c r="O91" s="107"/>
      <c r="P91" s="115"/>
      <c r="Q91" s="108"/>
      <c r="R91" s="107"/>
      <c r="S91" s="107"/>
      <c r="T91" s="115"/>
      <c r="U91" s="108"/>
      <c r="V91" s="107"/>
      <c r="W91" s="107"/>
      <c r="X91" s="115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</row>
    <row r="92" spans="1:58" s="9" customFormat="1" ht="19.5" customHeight="1" thickBot="1">
      <c r="A92" s="386"/>
      <c r="B92" s="387"/>
      <c r="C92" s="412"/>
      <c r="D92" s="415"/>
      <c r="E92" s="263"/>
      <c r="F92" s="395" t="s">
        <v>2</v>
      </c>
      <c r="G92" s="396"/>
      <c r="H92" s="397"/>
      <c r="I92" s="148">
        <f>SUM(J92,L92)</f>
        <v>27.5</v>
      </c>
      <c r="J92" s="94">
        <f>SUM(J88:J91)</f>
        <v>27.5</v>
      </c>
      <c r="K92" s="94">
        <f>SUM(K88:K89)</f>
        <v>0</v>
      </c>
      <c r="L92" s="95">
        <f>SUM(L88:L89)</f>
        <v>0</v>
      </c>
      <c r="M92" s="148"/>
      <c r="N92" s="94"/>
      <c r="O92" s="94"/>
      <c r="P92" s="95"/>
      <c r="Q92" s="148"/>
      <c r="R92" s="94"/>
      <c r="S92" s="94"/>
      <c r="T92" s="95"/>
      <c r="U92" s="148"/>
      <c r="V92" s="94"/>
      <c r="W92" s="94"/>
      <c r="X92" s="95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</row>
    <row r="93" spans="1:58" s="1" customFormat="1" ht="39" customHeight="1" thickBot="1">
      <c r="A93" s="386">
        <v>3</v>
      </c>
      <c r="B93" s="387">
        <v>3</v>
      </c>
      <c r="C93" s="389">
        <v>4</v>
      </c>
      <c r="D93" s="425" t="s">
        <v>115</v>
      </c>
      <c r="E93" s="393" t="s">
        <v>123</v>
      </c>
      <c r="F93" s="166" t="s">
        <v>10</v>
      </c>
      <c r="G93" s="166" t="s">
        <v>86</v>
      </c>
      <c r="H93" s="85" t="s">
        <v>7</v>
      </c>
      <c r="I93" s="219">
        <f>J93+L93</f>
        <v>15.6</v>
      </c>
      <c r="J93" s="213"/>
      <c r="K93" s="213"/>
      <c r="L93" s="138">
        <v>15.6</v>
      </c>
      <c r="M93" s="56"/>
      <c r="N93" s="135"/>
      <c r="O93" s="135"/>
      <c r="P93" s="138"/>
      <c r="Q93" s="56"/>
      <c r="R93" s="135"/>
      <c r="S93" s="135"/>
      <c r="T93" s="138"/>
      <c r="U93" s="56"/>
      <c r="V93" s="135"/>
      <c r="W93" s="135"/>
      <c r="X93" s="138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 spans="1:58" s="1" customFormat="1" ht="38.25" customHeight="1" thickBot="1">
      <c r="A94" s="386"/>
      <c r="B94" s="388"/>
      <c r="C94" s="413"/>
      <c r="D94" s="391"/>
      <c r="E94" s="452"/>
      <c r="F94" s="395" t="s">
        <v>2</v>
      </c>
      <c r="G94" s="396"/>
      <c r="H94" s="397"/>
      <c r="I94" s="35">
        <f t="shared" ref="I94:L94" si="62">SUM(I93)</f>
        <v>15.6</v>
      </c>
      <c r="J94" s="33">
        <f t="shared" si="62"/>
        <v>0</v>
      </c>
      <c r="K94" s="33">
        <f t="shared" si="62"/>
        <v>0</v>
      </c>
      <c r="L94" s="34">
        <f t="shared" si="62"/>
        <v>15.6</v>
      </c>
      <c r="M94" s="133"/>
      <c r="N94" s="131"/>
      <c r="O94" s="131"/>
      <c r="P94" s="132"/>
      <c r="Q94" s="133"/>
      <c r="R94" s="131"/>
      <c r="S94" s="131"/>
      <c r="T94" s="132"/>
      <c r="U94" s="133"/>
      <c r="V94" s="131"/>
      <c r="W94" s="131"/>
      <c r="X94" s="132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 spans="1:58" s="1" customFormat="1" ht="25.5" customHeight="1">
      <c r="A95" s="424">
        <v>3</v>
      </c>
      <c r="B95" s="387">
        <v>3</v>
      </c>
      <c r="C95" s="407">
        <v>5</v>
      </c>
      <c r="D95" s="533" t="s">
        <v>101</v>
      </c>
      <c r="E95" s="452" t="s">
        <v>120</v>
      </c>
      <c r="F95" s="427" t="s">
        <v>11</v>
      </c>
      <c r="G95" s="427" t="s">
        <v>102</v>
      </c>
      <c r="H95" s="143" t="s">
        <v>7</v>
      </c>
      <c r="I95" s="185">
        <f>J95+L95</f>
        <v>74.599999999999994</v>
      </c>
      <c r="J95" s="160">
        <v>74.599999999999994</v>
      </c>
      <c r="K95" s="29">
        <v>3.4</v>
      </c>
      <c r="L95" s="160"/>
      <c r="M95" s="185">
        <f t="shared" ref="M95:M103" si="63">N95+P95</f>
        <v>48.7</v>
      </c>
      <c r="N95" s="29">
        <v>18.7</v>
      </c>
      <c r="O95" s="29">
        <v>6.5</v>
      </c>
      <c r="P95" s="30">
        <v>30</v>
      </c>
      <c r="Q95" s="185">
        <f t="shared" ref="Q95:Q103" si="64">R95+T95</f>
        <v>3.6</v>
      </c>
      <c r="R95" s="29">
        <v>3.6</v>
      </c>
      <c r="S95" s="29">
        <v>3.5</v>
      </c>
      <c r="T95" s="30"/>
      <c r="U95" s="185"/>
      <c r="V95" s="29"/>
      <c r="W95" s="29"/>
      <c r="X95" s="30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</row>
    <row r="96" spans="1:58" s="1" customFormat="1" ht="25.5" customHeight="1" thickBot="1">
      <c r="A96" s="402"/>
      <c r="B96" s="387"/>
      <c r="C96" s="413"/>
      <c r="D96" s="425"/>
      <c r="E96" s="534"/>
      <c r="F96" s="429"/>
      <c r="G96" s="429"/>
      <c r="H96" s="170" t="s">
        <v>6</v>
      </c>
      <c r="I96" s="183">
        <f>J96+L96</f>
        <v>0</v>
      </c>
      <c r="J96" s="184"/>
      <c r="K96" s="144"/>
      <c r="L96" s="184"/>
      <c r="M96" s="183">
        <f t="shared" si="63"/>
        <v>55.7</v>
      </c>
      <c r="N96" s="144">
        <v>14.6</v>
      </c>
      <c r="O96" s="144">
        <v>2.1</v>
      </c>
      <c r="P96" s="154">
        <v>41.1</v>
      </c>
      <c r="Q96" s="183">
        <f t="shared" si="64"/>
        <v>38.799999999999997</v>
      </c>
      <c r="R96" s="144">
        <v>13.3</v>
      </c>
      <c r="S96" s="144">
        <v>8.5</v>
      </c>
      <c r="T96" s="154">
        <v>25.5</v>
      </c>
      <c r="U96" s="183"/>
      <c r="V96" s="144"/>
      <c r="W96" s="144"/>
      <c r="X96" s="215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</row>
    <row r="97" spans="1:58" s="1" customFormat="1" ht="24.75" customHeight="1" thickBot="1">
      <c r="A97" s="402"/>
      <c r="B97" s="388"/>
      <c r="C97" s="407"/>
      <c r="D97" s="425"/>
      <c r="E97" s="393"/>
      <c r="F97" s="438" t="s">
        <v>2</v>
      </c>
      <c r="G97" s="439"/>
      <c r="H97" s="440"/>
      <c r="I97" s="133">
        <f>J97+L97</f>
        <v>74.599999999999994</v>
      </c>
      <c r="J97" s="131">
        <f>J95+J96</f>
        <v>74.599999999999994</v>
      </c>
      <c r="K97" s="131">
        <f>K95+K96</f>
        <v>3.4</v>
      </c>
      <c r="L97" s="132">
        <f>L95+L96</f>
        <v>0</v>
      </c>
      <c r="M97" s="133">
        <f t="shared" si="63"/>
        <v>104.39999999999999</v>
      </c>
      <c r="N97" s="131">
        <f>N95+N96</f>
        <v>33.299999999999997</v>
      </c>
      <c r="O97" s="131">
        <f>O95+O96</f>
        <v>8.6</v>
      </c>
      <c r="P97" s="132">
        <f>P95+P96</f>
        <v>71.099999999999994</v>
      </c>
      <c r="Q97" s="133">
        <f t="shared" si="64"/>
        <v>42.400000000000006</v>
      </c>
      <c r="R97" s="131">
        <f>R95+R96</f>
        <v>16.900000000000002</v>
      </c>
      <c r="S97" s="131">
        <f>S95+S96</f>
        <v>12</v>
      </c>
      <c r="T97" s="132">
        <f>T95+T96</f>
        <v>25.5</v>
      </c>
      <c r="U97" s="133">
        <f t="shared" ref="U97:U103" si="65">V97+X97</f>
        <v>0</v>
      </c>
      <c r="V97" s="131">
        <f>V95+V96</f>
        <v>0</v>
      </c>
      <c r="W97" s="131">
        <f>W95+W96</f>
        <v>0</v>
      </c>
      <c r="X97" s="132">
        <f>X95+X96</f>
        <v>0</v>
      </c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</row>
    <row r="98" spans="1:58" s="1" customFormat="1" ht="39" customHeight="1" thickBot="1">
      <c r="A98" s="386">
        <v>3</v>
      </c>
      <c r="B98" s="387">
        <v>3</v>
      </c>
      <c r="C98" s="407">
        <v>6</v>
      </c>
      <c r="D98" s="425" t="s">
        <v>130</v>
      </c>
      <c r="E98" s="400" t="s">
        <v>134</v>
      </c>
      <c r="F98" s="297"/>
      <c r="G98" s="297"/>
      <c r="H98" s="85" t="s">
        <v>7</v>
      </c>
      <c r="I98" s="219">
        <f>J98+L98</f>
        <v>0</v>
      </c>
      <c r="J98" s="213"/>
      <c r="K98" s="213"/>
      <c r="L98" s="138"/>
      <c r="M98" s="56">
        <f>N98+P98</f>
        <v>0</v>
      </c>
      <c r="N98" s="135">
        <v>0</v>
      </c>
      <c r="O98" s="135"/>
      <c r="P98" s="138"/>
      <c r="Q98" s="56">
        <f t="shared" si="64"/>
        <v>60</v>
      </c>
      <c r="R98" s="135">
        <v>60</v>
      </c>
      <c r="S98" s="135"/>
      <c r="T98" s="138"/>
      <c r="U98" s="56">
        <f t="shared" si="65"/>
        <v>60</v>
      </c>
      <c r="V98" s="135">
        <v>60</v>
      </c>
      <c r="W98" s="135"/>
      <c r="X98" s="138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</row>
    <row r="99" spans="1:58" s="1" customFormat="1" ht="38.25" customHeight="1" thickBot="1">
      <c r="A99" s="386"/>
      <c r="B99" s="388"/>
      <c r="C99" s="407"/>
      <c r="D99" s="426"/>
      <c r="E99" s="400"/>
      <c r="F99" s="395" t="s">
        <v>2</v>
      </c>
      <c r="G99" s="396"/>
      <c r="H99" s="397"/>
      <c r="I99" s="133">
        <f t="shared" ref="I99:L99" si="66">SUM(I98)</f>
        <v>0</v>
      </c>
      <c r="J99" s="131">
        <f t="shared" si="66"/>
        <v>0</v>
      </c>
      <c r="K99" s="131">
        <f t="shared" si="66"/>
        <v>0</v>
      </c>
      <c r="L99" s="132">
        <f t="shared" si="66"/>
        <v>0</v>
      </c>
      <c r="M99" s="133">
        <f>N99+P99</f>
        <v>0</v>
      </c>
      <c r="N99" s="131">
        <f>N98</f>
        <v>0</v>
      </c>
      <c r="O99" s="131"/>
      <c r="P99" s="132"/>
      <c r="Q99" s="133">
        <f t="shared" si="64"/>
        <v>60</v>
      </c>
      <c r="R99" s="131">
        <f>R98</f>
        <v>60</v>
      </c>
      <c r="S99" s="131">
        <f>S98</f>
        <v>0</v>
      </c>
      <c r="T99" s="132"/>
      <c r="U99" s="133">
        <f t="shared" si="65"/>
        <v>60</v>
      </c>
      <c r="V99" s="131">
        <f>V98</f>
        <v>60</v>
      </c>
      <c r="W99" s="131"/>
      <c r="X99" s="132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</row>
    <row r="100" spans="1:58" s="1" customFormat="1" ht="39" customHeight="1" thickBot="1">
      <c r="A100" s="386">
        <v>3</v>
      </c>
      <c r="B100" s="387">
        <v>3</v>
      </c>
      <c r="C100" s="389">
        <v>7</v>
      </c>
      <c r="D100" s="391" t="s">
        <v>128</v>
      </c>
      <c r="E100" s="393" t="s">
        <v>120</v>
      </c>
      <c r="F100" s="297"/>
      <c r="G100" s="359" t="s">
        <v>146</v>
      </c>
      <c r="H100" s="85" t="s">
        <v>7</v>
      </c>
      <c r="I100" s="219">
        <f>J100+L100</f>
        <v>0</v>
      </c>
      <c r="J100" s="213"/>
      <c r="K100" s="213"/>
      <c r="L100" s="138"/>
      <c r="M100" s="56">
        <f>N100+P100</f>
        <v>0</v>
      </c>
      <c r="N100" s="135">
        <v>0</v>
      </c>
      <c r="O100" s="135"/>
      <c r="P100" s="138"/>
      <c r="Q100" s="56">
        <f t="shared" si="64"/>
        <v>14</v>
      </c>
      <c r="R100" s="135">
        <v>14</v>
      </c>
      <c r="S100" s="135"/>
      <c r="T100" s="138"/>
      <c r="U100" s="56">
        <f t="shared" si="65"/>
        <v>0</v>
      </c>
      <c r="V100" s="135"/>
      <c r="W100" s="135"/>
      <c r="X100" s="138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 spans="1:58" s="1" customFormat="1" ht="38.25" customHeight="1" thickBot="1">
      <c r="A101" s="386"/>
      <c r="B101" s="388"/>
      <c r="C101" s="390"/>
      <c r="D101" s="392"/>
      <c r="E101" s="394"/>
      <c r="F101" s="395" t="s">
        <v>2</v>
      </c>
      <c r="G101" s="396"/>
      <c r="H101" s="397"/>
      <c r="I101" s="133">
        <f t="shared" ref="I101:L101" si="67">SUM(I100)</f>
        <v>0</v>
      </c>
      <c r="J101" s="131">
        <f t="shared" si="67"/>
        <v>0</v>
      </c>
      <c r="K101" s="131">
        <f t="shared" si="67"/>
        <v>0</v>
      </c>
      <c r="L101" s="132">
        <f t="shared" si="67"/>
        <v>0</v>
      </c>
      <c r="M101" s="133">
        <f>N101+P101</f>
        <v>0</v>
      </c>
      <c r="N101" s="131">
        <f>N100</f>
        <v>0</v>
      </c>
      <c r="O101" s="131"/>
      <c r="P101" s="132"/>
      <c r="Q101" s="133">
        <f t="shared" si="64"/>
        <v>14</v>
      </c>
      <c r="R101" s="131">
        <f>R100</f>
        <v>14</v>
      </c>
      <c r="S101" s="131">
        <f>S100</f>
        <v>0</v>
      </c>
      <c r="T101" s="132"/>
      <c r="U101" s="133">
        <f t="shared" si="65"/>
        <v>0</v>
      </c>
      <c r="V101" s="131">
        <f>V100</f>
        <v>0</v>
      </c>
      <c r="W101" s="131"/>
      <c r="X101" s="132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 spans="1:58" s="1" customFormat="1" ht="15" customHeight="1" thickBot="1">
      <c r="A102" s="279">
        <v>3</v>
      </c>
      <c r="B102" s="307">
        <v>3</v>
      </c>
      <c r="C102" s="528" t="s">
        <v>0</v>
      </c>
      <c r="D102" s="529"/>
      <c r="E102" s="529"/>
      <c r="F102" s="529"/>
      <c r="G102" s="529"/>
      <c r="H102" s="530"/>
      <c r="I102" s="282">
        <f>J102+L102</f>
        <v>358.9</v>
      </c>
      <c r="J102" s="283">
        <f>J101+J99+J97+J94+J92+J87+J83</f>
        <v>102.5</v>
      </c>
      <c r="K102" s="283">
        <f t="shared" ref="K102:L102" si="68">K101+K99+K97+K94+K92+K87+K83</f>
        <v>3.8</v>
      </c>
      <c r="L102" s="283">
        <f t="shared" si="68"/>
        <v>256.39999999999998</v>
      </c>
      <c r="M102" s="282">
        <f t="shared" si="63"/>
        <v>124.39999999999999</v>
      </c>
      <c r="N102" s="283">
        <f>N101+N99+N97+N94+N92+N87+N83</f>
        <v>33.299999999999997</v>
      </c>
      <c r="O102" s="283">
        <f t="shared" ref="O102" si="69">O101+O99+O97+O94+O92+O87+O83</f>
        <v>8.6</v>
      </c>
      <c r="P102" s="283">
        <f t="shared" ref="P102" si="70">P101+P99+P97+P94+P92+P87+P83</f>
        <v>91.1</v>
      </c>
      <c r="Q102" s="282">
        <f t="shared" si="64"/>
        <v>116.4</v>
      </c>
      <c r="R102" s="283">
        <f>R101+R99+R97+R94+R92+R87+R83</f>
        <v>90.9</v>
      </c>
      <c r="S102" s="283">
        <f t="shared" ref="S102" si="71">S101+S99+S97+S94+S92+S87+S83</f>
        <v>12</v>
      </c>
      <c r="T102" s="283">
        <f t="shared" ref="T102" si="72">T101+T99+T97+T94+T92+T87+T83</f>
        <v>25.5</v>
      </c>
      <c r="U102" s="282">
        <f t="shared" si="65"/>
        <v>60</v>
      </c>
      <c r="V102" s="283">
        <f>V101+V99+V97+V94+V92+V87+V83</f>
        <v>60</v>
      </c>
      <c r="W102" s="283">
        <f t="shared" ref="W102" si="73">W101+W99+W97+W94+W92+W87+W83</f>
        <v>0</v>
      </c>
      <c r="X102" s="283">
        <f t="shared" ref="X102" si="74">X101+X99+X97+X94+X92+X87+X83</f>
        <v>0</v>
      </c>
      <c r="Y102" s="302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</row>
    <row r="103" spans="1:58" s="1" customFormat="1" ht="15" customHeight="1" thickBot="1">
      <c r="A103" s="79">
        <v>3</v>
      </c>
      <c r="B103" s="495" t="s">
        <v>1</v>
      </c>
      <c r="C103" s="496"/>
      <c r="D103" s="496"/>
      <c r="E103" s="496"/>
      <c r="F103" s="496"/>
      <c r="G103" s="496"/>
      <c r="H103" s="497"/>
      <c r="I103" s="40">
        <f>J103+L103</f>
        <v>594.5</v>
      </c>
      <c r="J103" s="276">
        <f>J102+J77+J58</f>
        <v>338.1</v>
      </c>
      <c r="K103" s="277">
        <f>K102+K77+K58</f>
        <v>80.8</v>
      </c>
      <c r="L103" s="41">
        <f>L102+L77+L58</f>
        <v>256.39999999999998</v>
      </c>
      <c r="M103" s="40">
        <f t="shared" si="63"/>
        <v>299.20000000000005</v>
      </c>
      <c r="N103" s="276">
        <f>N102+N77+N58</f>
        <v>206.10000000000002</v>
      </c>
      <c r="O103" s="277">
        <f>O102+O77+O58</f>
        <v>80.3</v>
      </c>
      <c r="P103" s="41">
        <f>P102+P77+P58</f>
        <v>93.1</v>
      </c>
      <c r="Q103" s="40">
        <f t="shared" si="64"/>
        <v>342.9</v>
      </c>
      <c r="R103" s="276">
        <f>R102+R77+R58</f>
        <v>315.39999999999998</v>
      </c>
      <c r="S103" s="277">
        <f>S102+S77+S58</f>
        <v>99.6</v>
      </c>
      <c r="T103" s="278">
        <f>T102+T77+T58</f>
        <v>27.5</v>
      </c>
      <c r="U103" s="40">
        <f t="shared" si="65"/>
        <v>224.6</v>
      </c>
      <c r="V103" s="276">
        <f>V102+V77+V58</f>
        <v>224.6</v>
      </c>
      <c r="W103" s="277">
        <f>W102+W77+W58</f>
        <v>87.6</v>
      </c>
      <c r="X103" s="278">
        <f>X102+X77+X58</f>
        <v>0</v>
      </c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</row>
    <row r="104" spans="1:58" s="1" customFormat="1" ht="15" customHeight="1" thickBot="1">
      <c r="A104" s="88">
        <v>4</v>
      </c>
      <c r="B104" s="473" t="s">
        <v>155</v>
      </c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5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</row>
    <row r="105" spans="1:58" s="1" customFormat="1" ht="15" customHeight="1" thickBot="1">
      <c r="A105" s="88">
        <v>4</v>
      </c>
      <c r="B105" s="362">
        <v>1</v>
      </c>
      <c r="C105" s="418" t="s">
        <v>95</v>
      </c>
      <c r="D105" s="419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19"/>
      <c r="W105" s="419"/>
      <c r="X105" s="420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</row>
    <row r="106" spans="1:58" s="1" customFormat="1" ht="25.5" customHeight="1">
      <c r="A106" s="386">
        <v>4</v>
      </c>
      <c r="B106" s="399">
        <v>1</v>
      </c>
      <c r="C106" s="411">
        <v>1</v>
      </c>
      <c r="D106" s="414" t="s">
        <v>114</v>
      </c>
      <c r="E106" s="254">
        <v>2</v>
      </c>
      <c r="F106" s="89" t="s">
        <v>53</v>
      </c>
      <c r="G106" s="89" t="s">
        <v>147</v>
      </c>
      <c r="H106" s="87" t="s">
        <v>7</v>
      </c>
      <c r="I106" s="56">
        <f>SUM(J106,L106)</f>
        <v>0</v>
      </c>
      <c r="J106" s="44"/>
      <c r="K106" s="44"/>
      <c r="L106" s="45">
        <v>0</v>
      </c>
      <c r="M106" s="56">
        <f>P106</f>
        <v>0</v>
      </c>
      <c r="N106" s="44"/>
      <c r="O106" s="44"/>
      <c r="P106" s="45"/>
      <c r="Q106" s="56">
        <f>R106+T106</f>
        <v>5</v>
      </c>
      <c r="R106" s="44"/>
      <c r="S106" s="44"/>
      <c r="T106" s="45">
        <v>5</v>
      </c>
      <c r="U106" s="56">
        <f>V106+X106</f>
        <v>5</v>
      </c>
      <c r="V106" s="44"/>
      <c r="W106" s="44"/>
      <c r="X106" s="45">
        <v>5</v>
      </c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</row>
    <row r="107" spans="1:58" s="1" customFormat="1" ht="26.5" customHeight="1">
      <c r="A107" s="386"/>
      <c r="B107" s="399"/>
      <c r="C107" s="411"/>
      <c r="D107" s="414"/>
      <c r="E107" s="255">
        <v>25</v>
      </c>
      <c r="F107" s="255" t="s">
        <v>53</v>
      </c>
      <c r="G107" s="255" t="s">
        <v>148</v>
      </c>
      <c r="H107" s="83" t="s">
        <v>7</v>
      </c>
      <c r="I107" s="265"/>
      <c r="J107" s="257"/>
      <c r="K107" s="257"/>
      <c r="L107" s="258"/>
      <c r="M107" s="265">
        <v>10</v>
      </c>
      <c r="N107" s="257"/>
      <c r="O107" s="257"/>
      <c r="P107" s="258">
        <v>10</v>
      </c>
      <c r="Q107" s="265"/>
      <c r="R107" s="257"/>
      <c r="S107" s="257"/>
      <c r="T107" s="258"/>
      <c r="U107" s="265"/>
      <c r="V107" s="267"/>
      <c r="W107" s="267"/>
      <c r="X107" s="268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</row>
    <row r="108" spans="1:58" s="1" customFormat="1" ht="25.5" customHeight="1" thickBot="1">
      <c r="A108" s="386"/>
      <c r="B108" s="399"/>
      <c r="C108" s="411"/>
      <c r="D108" s="414"/>
      <c r="E108" s="254">
        <v>26</v>
      </c>
      <c r="F108" s="252" t="s">
        <v>53</v>
      </c>
      <c r="G108" s="252" t="s">
        <v>124</v>
      </c>
      <c r="H108" s="264" t="s">
        <v>7</v>
      </c>
      <c r="I108" s="105"/>
      <c r="J108" s="106"/>
      <c r="K108" s="106"/>
      <c r="L108" s="110"/>
      <c r="M108" s="105">
        <f>N108+P108</f>
        <v>2.1</v>
      </c>
      <c r="N108" s="106"/>
      <c r="O108" s="106"/>
      <c r="P108" s="110">
        <v>2.1</v>
      </c>
      <c r="Q108" s="105"/>
      <c r="R108" s="106"/>
      <c r="S108" s="106"/>
      <c r="T108" s="110"/>
      <c r="U108" s="105"/>
      <c r="V108" s="106"/>
      <c r="W108" s="106"/>
      <c r="X108" s="110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</row>
    <row r="109" spans="1:58" s="1" customFormat="1" ht="26.5" customHeight="1" thickBot="1">
      <c r="A109" s="386"/>
      <c r="B109" s="387"/>
      <c r="C109" s="412"/>
      <c r="D109" s="415"/>
      <c r="E109" s="255"/>
      <c r="F109" s="395" t="s">
        <v>2</v>
      </c>
      <c r="G109" s="396"/>
      <c r="H109" s="397"/>
      <c r="I109" s="32">
        <f t="shared" ref="I109:L109" si="75">SUM(I106)</f>
        <v>0</v>
      </c>
      <c r="J109" s="33">
        <f t="shared" si="75"/>
        <v>0</v>
      </c>
      <c r="K109" s="33">
        <f t="shared" si="75"/>
        <v>0</v>
      </c>
      <c r="L109" s="34">
        <f t="shared" si="75"/>
        <v>0</v>
      </c>
      <c r="M109" s="32">
        <f>P109</f>
        <v>12.1</v>
      </c>
      <c r="N109" s="131">
        <f>SUM(N106:N108)</f>
        <v>0</v>
      </c>
      <c r="O109" s="131">
        <f t="shared" ref="O109:P109" si="76">SUM(O106:O108)</f>
        <v>0</v>
      </c>
      <c r="P109" s="132">
        <f t="shared" si="76"/>
        <v>12.1</v>
      </c>
      <c r="Q109" s="32">
        <f>R109+T109</f>
        <v>5</v>
      </c>
      <c r="R109" s="131">
        <f>SUM(R106:R108)</f>
        <v>0</v>
      </c>
      <c r="S109" s="131">
        <f t="shared" ref="S109" si="77">SUM(S106:S108)</f>
        <v>0</v>
      </c>
      <c r="T109" s="132">
        <f t="shared" ref="T109" si="78">SUM(T106:T108)</f>
        <v>5</v>
      </c>
      <c r="U109" s="32">
        <f>V109+X109</f>
        <v>5</v>
      </c>
      <c r="V109" s="131">
        <f>SUM(V106:V108)</f>
        <v>0</v>
      </c>
      <c r="W109" s="131">
        <f t="shared" ref="W109:X109" si="79">SUM(W106:W108)</f>
        <v>0</v>
      </c>
      <c r="X109" s="132">
        <f t="shared" si="79"/>
        <v>5</v>
      </c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</row>
    <row r="110" spans="1:58" s="1" customFormat="1" ht="21.75" customHeight="1" thickBot="1">
      <c r="A110" s="386">
        <v>4</v>
      </c>
      <c r="B110" s="387">
        <v>1</v>
      </c>
      <c r="C110" s="412">
        <v>2</v>
      </c>
      <c r="D110" s="415" t="s">
        <v>45</v>
      </c>
      <c r="E110" s="531">
        <v>2</v>
      </c>
      <c r="F110" s="289" t="s">
        <v>53</v>
      </c>
      <c r="G110" s="289" t="s">
        <v>81</v>
      </c>
      <c r="H110" s="87" t="s">
        <v>7</v>
      </c>
      <c r="I110" s="42">
        <f>SUM(J110,L110)</f>
        <v>2.5</v>
      </c>
      <c r="J110" s="98"/>
      <c r="K110" s="98"/>
      <c r="L110" s="30">
        <v>2.5</v>
      </c>
      <c r="M110" s="42">
        <f>SUM(N110,P110)</f>
        <v>5</v>
      </c>
      <c r="N110" s="155"/>
      <c r="O110" s="155"/>
      <c r="P110" s="156">
        <v>5</v>
      </c>
      <c r="Q110" s="42">
        <f>R110+T110</f>
        <v>10</v>
      </c>
      <c r="R110" s="188"/>
      <c r="S110" s="188"/>
      <c r="T110" s="189">
        <v>10</v>
      </c>
      <c r="U110" s="42">
        <f>V110+X110</f>
        <v>10</v>
      </c>
      <c r="V110" s="271"/>
      <c r="W110" s="271"/>
      <c r="X110" s="272">
        <v>10</v>
      </c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</row>
    <row r="111" spans="1:58" s="1" customFormat="1" ht="13.5" customHeight="1" thickBot="1">
      <c r="A111" s="386"/>
      <c r="B111" s="387"/>
      <c r="C111" s="442"/>
      <c r="D111" s="441"/>
      <c r="E111" s="532"/>
      <c r="F111" s="395" t="s">
        <v>2</v>
      </c>
      <c r="G111" s="396"/>
      <c r="H111" s="397"/>
      <c r="I111" s="133">
        <f>J111+L111</f>
        <v>2.5</v>
      </c>
      <c r="J111" s="131">
        <f>J110</f>
        <v>0</v>
      </c>
      <c r="K111" s="131">
        <f t="shared" ref="K111" si="80">K110</f>
        <v>0</v>
      </c>
      <c r="L111" s="48">
        <f t="shared" ref="L111" si="81">L110</f>
        <v>2.5</v>
      </c>
      <c r="M111" s="133">
        <f>N111+P111</f>
        <v>5</v>
      </c>
      <c r="N111" s="131">
        <f>N110</f>
        <v>0</v>
      </c>
      <c r="O111" s="131">
        <f t="shared" ref="O111" si="82">O110</f>
        <v>0</v>
      </c>
      <c r="P111" s="48">
        <f t="shared" ref="P111" si="83">P110</f>
        <v>5</v>
      </c>
      <c r="Q111" s="133">
        <f>R111+T111</f>
        <v>10</v>
      </c>
      <c r="R111" s="131">
        <f>R110</f>
        <v>0</v>
      </c>
      <c r="S111" s="131">
        <f t="shared" ref="S111:T111" si="84">S110</f>
        <v>0</v>
      </c>
      <c r="T111" s="132">
        <f t="shared" si="84"/>
        <v>10</v>
      </c>
      <c r="U111" s="133">
        <f>V111+X111</f>
        <v>10</v>
      </c>
      <c r="V111" s="131">
        <f>V110</f>
        <v>0</v>
      </c>
      <c r="W111" s="131">
        <f t="shared" ref="W111:X111" si="85">W110</f>
        <v>0</v>
      </c>
      <c r="X111" s="132">
        <f t="shared" si="85"/>
        <v>10</v>
      </c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 spans="1:58" s="1" customFormat="1" ht="12.75" customHeight="1" thickBot="1">
      <c r="A112" s="72">
        <v>4</v>
      </c>
      <c r="B112" s="284">
        <v>1</v>
      </c>
      <c r="C112" s="525" t="s">
        <v>0</v>
      </c>
      <c r="D112" s="526"/>
      <c r="E112" s="526"/>
      <c r="F112" s="526"/>
      <c r="G112" s="526"/>
      <c r="H112" s="527"/>
      <c r="I112" s="54">
        <f t="shared" ref="I112" si="86">SUM(L112,J112)</f>
        <v>2.5</v>
      </c>
      <c r="J112" s="134">
        <f t="shared" ref="J112:L112" si="87">SUM(J111,J109,)</f>
        <v>0</v>
      </c>
      <c r="K112" s="134">
        <f t="shared" si="87"/>
        <v>0</v>
      </c>
      <c r="L112" s="134">
        <f t="shared" si="87"/>
        <v>2.5</v>
      </c>
      <c r="M112" s="134">
        <f>P112+N112</f>
        <v>17.100000000000001</v>
      </c>
      <c r="N112" s="134">
        <f t="shared" ref="N112:P112" si="88">SUM(N111,N109,)</f>
        <v>0</v>
      </c>
      <c r="O112" s="134">
        <f t="shared" si="88"/>
        <v>0</v>
      </c>
      <c r="P112" s="134">
        <f t="shared" si="88"/>
        <v>17.100000000000001</v>
      </c>
      <c r="Q112" s="134">
        <f>T112+R112</f>
        <v>15</v>
      </c>
      <c r="R112" s="134">
        <f t="shared" ref="R112:T112" si="89">SUM(R111,R109,)</f>
        <v>0</v>
      </c>
      <c r="S112" s="134">
        <f t="shared" si="89"/>
        <v>0</v>
      </c>
      <c r="T112" s="134">
        <f t="shared" si="89"/>
        <v>15</v>
      </c>
      <c r="U112" s="134">
        <f>X112+V112</f>
        <v>15</v>
      </c>
      <c r="V112" s="134">
        <f t="shared" ref="V112:X112" si="90">SUM(V111,V109,)</f>
        <v>0</v>
      </c>
      <c r="W112" s="134">
        <f t="shared" si="90"/>
        <v>0</v>
      </c>
      <c r="X112" s="39">
        <f t="shared" si="90"/>
        <v>15</v>
      </c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</row>
    <row r="113" spans="1:58" s="1" customFormat="1" ht="12.75" customHeight="1" thickBot="1">
      <c r="A113" s="69">
        <v>4</v>
      </c>
      <c r="B113" s="82">
        <v>2</v>
      </c>
      <c r="C113" s="421" t="s">
        <v>136</v>
      </c>
      <c r="D113" s="422"/>
      <c r="E113" s="422"/>
      <c r="F113" s="422"/>
      <c r="G113" s="422"/>
      <c r="H113" s="422"/>
      <c r="I113" s="422"/>
      <c r="J113" s="422"/>
      <c r="K113" s="422"/>
      <c r="L113" s="422"/>
      <c r="M113" s="422"/>
      <c r="N113" s="422"/>
      <c r="O113" s="422"/>
      <c r="P113" s="422"/>
      <c r="Q113" s="422"/>
      <c r="R113" s="422"/>
      <c r="S113" s="422"/>
      <c r="T113" s="422"/>
      <c r="U113" s="422"/>
      <c r="V113" s="422"/>
      <c r="W113" s="422"/>
      <c r="X113" s="42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 spans="1:58" s="3" customFormat="1" ht="15" customHeight="1">
      <c r="A114" s="386">
        <v>4</v>
      </c>
      <c r="B114" s="387">
        <v>2</v>
      </c>
      <c r="C114" s="411">
        <v>1</v>
      </c>
      <c r="D114" s="414" t="s">
        <v>135</v>
      </c>
      <c r="E114" s="256">
        <v>26</v>
      </c>
      <c r="F114" s="416" t="s">
        <v>53</v>
      </c>
      <c r="G114" s="416" t="s">
        <v>112</v>
      </c>
      <c r="H114" s="217" t="s">
        <v>7</v>
      </c>
      <c r="I114" s="31">
        <f>J114+L114</f>
        <v>0</v>
      </c>
      <c r="J114" s="29"/>
      <c r="K114" s="29"/>
      <c r="L114" s="30"/>
      <c r="M114" s="31">
        <f>N114+P114</f>
        <v>8.5</v>
      </c>
      <c r="N114" s="29"/>
      <c r="O114" s="29"/>
      <c r="P114" s="30">
        <v>8.5</v>
      </c>
      <c r="Q114" s="31"/>
      <c r="R114" s="29"/>
      <c r="S114" s="29"/>
      <c r="T114" s="30"/>
      <c r="U114" s="31"/>
      <c r="V114" s="29"/>
      <c r="W114" s="29"/>
      <c r="X114" s="30"/>
    </row>
    <row r="115" spans="1:58" s="3" customFormat="1" ht="18" customHeight="1" thickBot="1">
      <c r="A115" s="386"/>
      <c r="B115" s="387"/>
      <c r="C115" s="411"/>
      <c r="D115" s="414"/>
      <c r="E115" s="256">
        <v>2</v>
      </c>
      <c r="F115" s="417"/>
      <c r="G115" s="417"/>
      <c r="H115" s="251" t="s">
        <v>7</v>
      </c>
      <c r="I115" s="139"/>
      <c r="J115" s="135"/>
      <c r="K115" s="135"/>
      <c r="L115" s="138"/>
      <c r="M115" s="372">
        <f>N115+P115</f>
        <v>0</v>
      </c>
      <c r="N115" s="373"/>
      <c r="O115" s="373"/>
      <c r="P115" s="374">
        <v>0</v>
      </c>
      <c r="Q115" s="372">
        <f>R115+T115</f>
        <v>30</v>
      </c>
      <c r="R115" s="373"/>
      <c r="S115" s="373"/>
      <c r="T115" s="374">
        <v>30</v>
      </c>
      <c r="U115" s="139">
        <f>V115+X115</f>
        <v>70</v>
      </c>
      <c r="V115" s="135"/>
      <c r="W115" s="135"/>
      <c r="X115" s="138">
        <v>70</v>
      </c>
    </row>
    <row r="116" spans="1:58" s="3" customFormat="1" ht="18" customHeight="1" thickBot="1">
      <c r="A116" s="386"/>
      <c r="B116" s="387"/>
      <c r="C116" s="412"/>
      <c r="D116" s="415"/>
      <c r="E116" s="293"/>
      <c r="F116" s="438" t="s">
        <v>2</v>
      </c>
      <c r="G116" s="439"/>
      <c r="H116" s="440"/>
      <c r="I116" s="133">
        <f t="shared" ref="I116:L116" si="91">SUM(I114:I114,)</f>
        <v>0</v>
      </c>
      <c r="J116" s="131">
        <f t="shared" si="91"/>
        <v>0</v>
      </c>
      <c r="K116" s="131">
        <f t="shared" si="91"/>
        <v>0</v>
      </c>
      <c r="L116" s="132">
        <f t="shared" si="91"/>
        <v>0</v>
      </c>
      <c r="M116" s="375">
        <f>N116+P116</f>
        <v>8.5</v>
      </c>
      <c r="N116" s="376"/>
      <c r="O116" s="376"/>
      <c r="P116" s="377">
        <f>P114+P115</f>
        <v>8.5</v>
      </c>
      <c r="Q116" s="375">
        <f>R116+T116</f>
        <v>30</v>
      </c>
      <c r="R116" s="376"/>
      <c r="S116" s="376"/>
      <c r="T116" s="377">
        <f>T114+T115</f>
        <v>30</v>
      </c>
      <c r="U116" s="133">
        <f>U114+U115</f>
        <v>70</v>
      </c>
      <c r="V116" s="131"/>
      <c r="W116" s="131"/>
      <c r="X116" s="132">
        <f>X114+X115</f>
        <v>70</v>
      </c>
    </row>
    <row r="117" spans="1:58" s="1" customFormat="1" ht="102.75" customHeight="1" thickBot="1">
      <c r="A117" s="386">
        <v>4</v>
      </c>
      <c r="B117" s="387">
        <v>2</v>
      </c>
      <c r="C117" s="389">
        <v>2</v>
      </c>
      <c r="D117" s="414" t="s">
        <v>63</v>
      </c>
      <c r="E117" s="524" t="s">
        <v>19</v>
      </c>
      <c r="F117" s="84" t="s">
        <v>11</v>
      </c>
      <c r="G117" s="84" t="s">
        <v>80</v>
      </c>
      <c r="H117" s="70" t="s">
        <v>7</v>
      </c>
      <c r="I117" s="325">
        <f t="shared" ref="I117" si="92">SUM(J117,L117)</f>
        <v>0</v>
      </c>
      <c r="J117" s="116"/>
      <c r="K117" s="116"/>
      <c r="L117" s="117"/>
      <c r="M117" s="378">
        <f t="shared" ref="M117" si="93">SUM(N117,P117)</f>
        <v>30</v>
      </c>
      <c r="N117" s="379"/>
      <c r="O117" s="379"/>
      <c r="P117" s="380">
        <v>30</v>
      </c>
      <c r="Q117" s="381">
        <f t="shared" ref="Q117" si="94">SUM(R117,T117)</f>
        <v>170</v>
      </c>
      <c r="R117" s="382"/>
      <c r="S117" s="382"/>
      <c r="T117" s="383">
        <v>170</v>
      </c>
      <c r="U117" s="31">
        <f t="shared" ref="U117" si="95">SUM(V117,X117)</f>
        <v>0</v>
      </c>
      <c r="V117" s="29"/>
      <c r="W117" s="29"/>
      <c r="X117" s="30"/>
      <c r="Y117" s="324"/>
      <c r="Z117" s="285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</row>
    <row r="118" spans="1:58" s="7" customFormat="1" ht="25.5" customHeight="1" thickBot="1">
      <c r="A118" s="386"/>
      <c r="B118" s="387"/>
      <c r="C118" s="407"/>
      <c r="D118" s="435"/>
      <c r="E118" s="432"/>
      <c r="F118" s="404" t="s">
        <v>2</v>
      </c>
      <c r="G118" s="405"/>
      <c r="H118" s="406"/>
      <c r="I118" s="58">
        <f t="shared" ref="I118" si="96">J118+L118</f>
        <v>0</v>
      </c>
      <c r="J118" s="131">
        <f t="shared" ref="J118:L118" si="97">SUM(J117)</f>
        <v>0</v>
      </c>
      <c r="K118" s="131">
        <f t="shared" si="97"/>
        <v>0</v>
      </c>
      <c r="L118" s="132">
        <f t="shared" si="97"/>
        <v>0</v>
      </c>
      <c r="M118" s="58">
        <f t="shared" ref="M118" si="98">N118+P118</f>
        <v>30</v>
      </c>
      <c r="N118" s="131">
        <f t="shared" ref="N118:P118" si="99">SUM(N117)</f>
        <v>0</v>
      </c>
      <c r="O118" s="131">
        <f t="shared" si="99"/>
        <v>0</v>
      </c>
      <c r="P118" s="132">
        <f t="shared" si="99"/>
        <v>30</v>
      </c>
      <c r="Q118" s="58">
        <f t="shared" ref="Q118" si="100">R118+T118</f>
        <v>170</v>
      </c>
      <c r="R118" s="131">
        <f t="shared" ref="R118:T118" si="101">SUM(R117)</f>
        <v>0</v>
      </c>
      <c r="S118" s="131">
        <f t="shared" si="101"/>
        <v>0</v>
      </c>
      <c r="T118" s="132">
        <f t="shared" si="101"/>
        <v>170</v>
      </c>
      <c r="U118" s="58">
        <f t="shared" ref="U118" si="102">V118+X118</f>
        <v>0</v>
      </c>
      <c r="V118" s="131">
        <f t="shared" ref="V118:X118" si="103">SUM(V117)</f>
        <v>0</v>
      </c>
      <c r="W118" s="131">
        <f t="shared" si="103"/>
        <v>0</v>
      </c>
      <c r="X118" s="132">
        <f t="shared" si="103"/>
        <v>0</v>
      </c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</row>
    <row r="119" spans="1:58" s="1" customFormat="1" ht="40.5" customHeight="1" thickBot="1">
      <c r="A119" s="386">
        <v>4</v>
      </c>
      <c r="B119" s="387">
        <v>2</v>
      </c>
      <c r="C119" s="412">
        <v>3</v>
      </c>
      <c r="D119" s="443" t="s">
        <v>144</v>
      </c>
      <c r="E119" s="352">
        <v>2</v>
      </c>
      <c r="F119" s="353" t="s">
        <v>11</v>
      </c>
      <c r="G119" s="353" t="s">
        <v>145</v>
      </c>
      <c r="H119" s="80" t="s">
        <v>7</v>
      </c>
      <c r="I119" s="243">
        <f>J119+L119</f>
        <v>0</v>
      </c>
      <c r="J119" s="116"/>
      <c r="K119" s="116"/>
      <c r="L119" s="117"/>
      <c r="M119" s="243">
        <f t="shared" ref="M119:M124" si="104">N119+P119</f>
        <v>5</v>
      </c>
      <c r="N119" s="116"/>
      <c r="O119" s="116"/>
      <c r="P119" s="117">
        <v>5</v>
      </c>
      <c r="Q119" s="243">
        <f>R119+T119</f>
        <v>30</v>
      </c>
      <c r="R119" s="116"/>
      <c r="S119" s="116"/>
      <c r="T119" s="117">
        <v>30</v>
      </c>
      <c r="U119" s="243"/>
      <c r="V119" s="29"/>
      <c r="W119" s="29"/>
      <c r="X119" s="30"/>
      <c r="Y119" s="324"/>
      <c r="Z119" s="285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 spans="1:58" s="1" customFormat="1" ht="36" customHeight="1" thickBot="1">
      <c r="A120" s="386"/>
      <c r="B120" s="387"/>
      <c r="C120" s="412"/>
      <c r="D120" s="443"/>
      <c r="E120" s="354"/>
      <c r="F120" s="395" t="s">
        <v>2</v>
      </c>
      <c r="G120" s="396"/>
      <c r="H120" s="397"/>
      <c r="I120" s="304">
        <f t="shared" ref="I120:L120" si="105">SUM(I119)</f>
        <v>0</v>
      </c>
      <c r="J120" s="305">
        <f t="shared" si="105"/>
        <v>0</v>
      </c>
      <c r="K120" s="305">
        <f t="shared" si="105"/>
        <v>0</v>
      </c>
      <c r="L120" s="306">
        <f t="shared" si="105"/>
        <v>0</v>
      </c>
      <c r="M120" s="304">
        <f t="shared" si="104"/>
        <v>5</v>
      </c>
      <c r="N120" s="305"/>
      <c r="O120" s="305"/>
      <c r="P120" s="306">
        <f>P119</f>
        <v>5</v>
      </c>
      <c r="Q120" s="304">
        <f>R120+T120</f>
        <v>30</v>
      </c>
      <c r="R120" s="305"/>
      <c r="S120" s="305"/>
      <c r="T120" s="306">
        <f>T119</f>
        <v>30</v>
      </c>
      <c r="U120" s="133"/>
      <c r="V120" s="131"/>
      <c r="W120" s="131"/>
      <c r="X120" s="132"/>
      <c r="Y120" s="324"/>
      <c r="Z120" s="285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 spans="1:58" s="1" customFormat="1" ht="40.5" customHeight="1" thickBot="1">
      <c r="A121" s="386">
        <v>4</v>
      </c>
      <c r="B121" s="387">
        <v>2</v>
      </c>
      <c r="C121" s="412">
        <v>4</v>
      </c>
      <c r="D121" s="443" t="s">
        <v>69</v>
      </c>
      <c r="E121" s="256">
        <v>2</v>
      </c>
      <c r="F121" s="248" t="s">
        <v>11</v>
      </c>
      <c r="G121" s="248" t="s">
        <v>47</v>
      </c>
      <c r="H121" s="80" t="s">
        <v>7</v>
      </c>
      <c r="I121" s="243">
        <f>J121+L121</f>
        <v>7.9</v>
      </c>
      <c r="J121" s="116"/>
      <c r="K121" s="116"/>
      <c r="L121" s="117">
        <v>7.9</v>
      </c>
      <c r="M121" s="243">
        <f t="shared" si="104"/>
        <v>37.5</v>
      </c>
      <c r="N121" s="116"/>
      <c r="O121" s="116"/>
      <c r="P121" s="117">
        <v>37.5</v>
      </c>
      <c r="Q121" s="243"/>
      <c r="R121" s="116"/>
      <c r="S121" s="116"/>
      <c r="T121" s="117"/>
      <c r="U121" s="243"/>
      <c r="V121" s="29"/>
      <c r="W121" s="29"/>
      <c r="X121" s="30"/>
      <c r="Y121" s="324"/>
      <c r="Z121" s="285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 spans="1:58" s="1" customFormat="1" ht="36" customHeight="1" thickBot="1">
      <c r="A122" s="386"/>
      <c r="B122" s="387"/>
      <c r="C122" s="412"/>
      <c r="D122" s="443"/>
      <c r="E122" s="253"/>
      <c r="F122" s="395" t="s">
        <v>2</v>
      </c>
      <c r="G122" s="396"/>
      <c r="H122" s="397"/>
      <c r="I122" s="304">
        <f t="shared" ref="I122:L122" si="106">SUM(I121)</f>
        <v>7.9</v>
      </c>
      <c r="J122" s="305">
        <f t="shared" si="106"/>
        <v>0</v>
      </c>
      <c r="K122" s="305">
        <f t="shared" si="106"/>
        <v>0</v>
      </c>
      <c r="L122" s="306">
        <f t="shared" si="106"/>
        <v>7.9</v>
      </c>
      <c r="M122" s="304">
        <f t="shared" si="104"/>
        <v>37.5</v>
      </c>
      <c r="N122" s="305"/>
      <c r="O122" s="305"/>
      <c r="P122" s="306">
        <f>P121</f>
        <v>37.5</v>
      </c>
      <c r="Q122" s="304"/>
      <c r="R122" s="305"/>
      <c r="S122" s="305"/>
      <c r="T122" s="306"/>
      <c r="U122" s="133"/>
      <c r="V122" s="131"/>
      <c r="W122" s="131"/>
      <c r="X122" s="132"/>
      <c r="Y122" s="324"/>
      <c r="Z122" s="285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 spans="1:58" s="3" customFormat="1" ht="45" customHeight="1" thickBot="1">
      <c r="A123" s="424">
        <v>4</v>
      </c>
      <c r="B123" s="388">
        <v>2</v>
      </c>
      <c r="C123" s="456">
        <v>5</v>
      </c>
      <c r="D123" s="459" t="s">
        <v>70</v>
      </c>
      <c r="E123" s="247">
        <v>2</v>
      </c>
      <c r="F123" s="193" t="s">
        <v>11</v>
      </c>
      <c r="G123" s="250" t="s">
        <v>88</v>
      </c>
      <c r="H123" s="123" t="s">
        <v>7</v>
      </c>
      <c r="I123" s="126">
        <f>J123+L123</f>
        <v>0</v>
      </c>
      <c r="J123" s="127"/>
      <c r="K123" s="127"/>
      <c r="L123" s="237"/>
      <c r="M123" s="126">
        <f t="shared" si="104"/>
        <v>10</v>
      </c>
      <c r="N123" s="127"/>
      <c r="O123" s="127"/>
      <c r="P123" s="128">
        <v>10</v>
      </c>
      <c r="Q123" s="126">
        <f>R123+T123</f>
        <v>15</v>
      </c>
      <c r="R123" s="127"/>
      <c r="S123" s="127"/>
      <c r="T123" s="128">
        <v>15</v>
      </c>
      <c r="U123" s="126"/>
      <c r="V123" s="127"/>
      <c r="W123" s="127"/>
      <c r="X123" s="128"/>
    </row>
    <row r="124" spans="1:58" s="3" customFormat="1" ht="32.25" customHeight="1" thickBot="1">
      <c r="A124" s="403"/>
      <c r="B124" s="399"/>
      <c r="C124" s="411"/>
      <c r="D124" s="414"/>
      <c r="E124" s="255"/>
      <c r="F124" s="438" t="s">
        <v>2</v>
      </c>
      <c r="G124" s="439"/>
      <c r="H124" s="440"/>
      <c r="I124" s="35">
        <f>SUM(I123:I123,)</f>
        <v>0</v>
      </c>
      <c r="J124" s="33">
        <f>J123</f>
        <v>0</v>
      </c>
      <c r="K124" s="33">
        <f>SUM(K123:K123,)</f>
        <v>0</v>
      </c>
      <c r="L124" s="34">
        <f>L123</f>
        <v>0</v>
      </c>
      <c r="M124" s="133">
        <f t="shared" si="104"/>
        <v>10</v>
      </c>
      <c r="N124" s="131"/>
      <c r="O124" s="131"/>
      <c r="P124" s="132">
        <f>P123</f>
        <v>10</v>
      </c>
      <c r="Q124" s="133">
        <f>R124+T124</f>
        <v>15</v>
      </c>
      <c r="R124" s="131"/>
      <c r="S124" s="131"/>
      <c r="T124" s="132">
        <f>T123</f>
        <v>15</v>
      </c>
      <c r="U124" s="133"/>
      <c r="V124" s="131"/>
      <c r="W124" s="131"/>
      <c r="X124" s="132"/>
    </row>
    <row r="125" spans="1:58" s="3" customFormat="1" ht="48.65" customHeight="1" thickBot="1">
      <c r="A125" s="386">
        <v>4</v>
      </c>
      <c r="B125" s="387">
        <v>2</v>
      </c>
      <c r="C125" s="412">
        <v>6</v>
      </c>
      <c r="D125" s="415" t="s">
        <v>117</v>
      </c>
      <c r="E125" s="256">
        <v>2</v>
      </c>
      <c r="F125" s="218" t="s">
        <v>11</v>
      </c>
      <c r="G125" s="218" t="s">
        <v>67</v>
      </c>
      <c r="H125" s="124" t="s">
        <v>7</v>
      </c>
      <c r="I125" s="46">
        <f>L125</f>
        <v>0</v>
      </c>
      <c r="J125" s="44"/>
      <c r="K125" s="44"/>
      <c r="L125" s="236"/>
      <c r="M125" s="308">
        <f>P125</f>
        <v>25</v>
      </c>
      <c r="N125" s="309"/>
      <c r="O125" s="309"/>
      <c r="P125" s="236">
        <v>25</v>
      </c>
      <c r="Q125" s="46"/>
      <c r="R125" s="44"/>
      <c r="S125" s="44"/>
      <c r="T125" s="45"/>
      <c r="U125" s="46"/>
      <c r="V125" s="44"/>
      <c r="W125" s="44"/>
      <c r="X125" s="45"/>
    </row>
    <row r="126" spans="1:58" s="3" customFormat="1" ht="45" customHeight="1" thickBot="1">
      <c r="A126" s="386"/>
      <c r="B126" s="387"/>
      <c r="C126" s="412"/>
      <c r="D126" s="415"/>
      <c r="E126" s="252"/>
      <c r="F126" s="521" t="s">
        <v>2</v>
      </c>
      <c r="G126" s="522"/>
      <c r="H126" s="523"/>
      <c r="I126" s="35">
        <f t="shared" ref="I126:L126" si="107">SUM(I125:I125)</f>
        <v>0</v>
      </c>
      <c r="J126" s="33">
        <f t="shared" si="107"/>
        <v>0</v>
      </c>
      <c r="K126" s="33">
        <f t="shared" si="107"/>
        <v>0</v>
      </c>
      <c r="L126" s="34">
        <f t="shared" si="107"/>
        <v>0</v>
      </c>
      <c r="M126" s="304">
        <f t="shared" ref="M126:P126" si="108">SUM(M125:M125)</f>
        <v>25</v>
      </c>
      <c r="N126" s="305">
        <f t="shared" si="108"/>
        <v>0</v>
      </c>
      <c r="O126" s="305">
        <f t="shared" si="108"/>
        <v>0</v>
      </c>
      <c r="P126" s="306">
        <f t="shared" si="108"/>
        <v>25</v>
      </c>
      <c r="Q126" s="304">
        <f t="shared" ref="Q126:Q133" si="109">R126+T126</f>
        <v>0</v>
      </c>
      <c r="R126" s="131"/>
      <c r="S126" s="131"/>
      <c r="T126" s="132"/>
      <c r="U126" s="133">
        <f>V126+X126</f>
        <v>0</v>
      </c>
      <c r="V126" s="131"/>
      <c r="W126" s="131"/>
      <c r="X126" s="132"/>
    </row>
    <row r="127" spans="1:58" s="3" customFormat="1" ht="41.25" customHeight="1" thickBot="1">
      <c r="A127" s="386">
        <v>4</v>
      </c>
      <c r="B127" s="387">
        <v>2</v>
      </c>
      <c r="C127" s="411">
        <v>7</v>
      </c>
      <c r="D127" s="414" t="s">
        <v>108</v>
      </c>
      <c r="E127" s="291">
        <v>2</v>
      </c>
      <c r="F127" s="296" t="s">
        <v>11</v>
      </c>
      <c r="G127" s="296" t="s">
        <v>104</v>
      </c>
      <c r="H127" s="80" t="s">
        <v>7</v>
      </c>
      <c r="I127" s="31">
        <f>J127+L127</f>
        <v>0</v>
      </c>
      <c r="J127" s="29"/>
      <c r="K127" s="29"/>
      <c r="L127" s="30"/>
      <c r="M127" s="381">
        <f t="shared" ref="M127:M133" si="110">N127+P127</f>
        <v>53.5</v>
      </c>
      <c r="N127" s="382"/>
      <c r="O127" s="382"/>
      <c r="P127" s="383">
        <v>53.5</v>
      </c>
      <c r="Q127" s="381">
        <f t="shared" si="109"/>
        <v>105.5</v>
      </c>
      <c r="R127" s="382"/>
      <c r="S127" s="382"/>
      <c r="T127" s="383">
        <v>105.5</v>
      </c>
      <c r="U127" s="381"/>
      <c r="V127" s="29"/>
      <c r="W127" s="29"/>
      <c r="X127" s="30"/>
    </row>
    <row r="128" spans="1:58" s="3" customFormat="1" ht="42" customHeight="1" thickBot="1">
      <c r="A128" s="386"/>
      <c r="B128" s="387"/>
      <c r="C128" s="412"/>
      <c r="D128" s="415"/>
      <c r="E128" s="255"/>
      <c r="F128" s="438" t="s">
        <v>2</v>
      </c>
      <c r="G128" s="439"/>
      <c r="H128" s="440"/>
      <c r="I128" s="133">
        <f>SUM(I127:I127,)</f>
        <v>0</v>
      </c>
      <c r="J128" s="131">
        <f>SUM(J127:J127,)</f>
        <v>0</v>
      </c>
      <c r="K128" s="131">
        <f>SUM(K127:K127,)</f>
        <v>0</v>
      </c>
      <c r="L128" s="132">
        <f>SUM(L127:L127,)</f>
        <v>0</v>
      </c>
      <c r="M128" s="133">
        <f t="shared" si="110"/>
        <v>53.5</v>
      </c>
      <c r="N128" s="131">
        <f>N127</f>
        <v>0</v>
      </c>
      <c r="O128" s="131">
        <f>O127</f>
        <v>0</v>
      </c>
      <c r="P128" s="132">
        <f>P127</f>
        <v>53.5</v>
      </c>
      <c r="Q128" s="133">
        <f t="shared" si="109"/>
        <v>105.5</v>
      </c>
      <c r="R128" s="131">
        <f>R127</f>
        <v>0</v>
      </c>
      <c r="S128" s="131">
        <f>S127</f>
        <v>0</v>
      </c>
      <c r="T128" s="132">
        <f>T127</f>
        <v>105.5</v>
      </c>
      <c r="U128" s="133"/>
      <c r="V128" s="131"/>
      <c r="W128" s="131"/>
      <c r="X128" s="132"/>
    </row>
    <row r="129" spans="1:58" s="3" customFormat="1" ht="35.15" customHeight="1" thickBot="1">
      <c r="A129" s="386">
        <v>4</v>
      </c>
      <c r="B129" s="387">
        <v>2</v>
      </c>
      <c r="C129" s="411">
        <v>8</v>
      </c>
      <c r="D129" s="414" t="s">
        <v>109</v>
      </c>
      <c r="E129" s="292">
        <v>2</v>
      </c>
      <c r="F129" s="289" t="s">
        <v>11</v>
      </c>
      <c r="G129" s="289" t="s">
        <v>111</v>
      </c>
      <c r="H129" s="191" t="s">
        <v>7</v>
      </c>
      <c r="I129" s="31">
        <f>J129+L129</f>
        <v>0</v>
      </c>
      <c r="J129" s="29"/>
      <c r="K129" s="29"/>
      <c r="L129" s="30"/>
      <c r="M129" s="31">
        <f t="shared" si="110"/>
        <v>32.200000000000003</v>
      </c>
      <c r="N129" s="29"/>
      <c r="O129" s="29"/>
      <c r="P129" s="30">
        <v>32.200000000000003</v>
      </c>
      <c r="Q129" s="31">
        <f t="shared" si="109"/>
        <v>30</v>
      </c>
      <c r="R129" s="29"/>
      <c r="S129" s="29"/>
      <c r="T129" s="30">
        <v>30</v>
      </c>
      <c r="U129" s="31"/>
      <c r="V129" s="29"/>
      <c r="W129" s="29"/>
      <c r="X129" s="30"/>
    </row>
    <row r="130" spans="1:58" s="3" customFormat="1" ht="32.5" customHeight="1" thickBot="1">
      <c r="A130" s="386"/>
      <c r="B130" s="387"/>
      <c r="C130" s="412"/>
      <c r="D130" s="415"/>
      <c r="E130" s="255"/>
      <c r="F130" s="438" t="s">
        <v>2</v>
      </c>
      <c r="G130" s="439"/>
      <c r="H130" s="440"/>
      <c r="I130" s="133">
        <f>SUM(I129:I129,)</f>
        <v>0</v>
      </c>
      <c r="J130" s="131">
        <f>SUM(J129:J129,)</f>
        <v>0</v>
      </c>
      <c r="K130" s="131">
        <f>SUM(K129:K129,)</f>
        <v>0</v>
      </c>
      <c r="L130" s="132">
        <f>SUM(L129:L129,)</f>
        <v>0</v>
      </c>
      <c r="M130" s="133">
        <f t="shared" si="110"/>
        <v>32.200000000000003</v>
      </c>
      <c r="N130" s="131"/>
      <c r="O130" s="131"/>
      <c r="P130" s="132">
        <f>P129</f>
        <v>32.200000000000003</v>
      </c>
      <c r="Q130" s="133">
        <f t="shared" si="109"/>
        <v>30</v>
      </c>
      <c r="R130" s="131">
        <f>R129</f>
        <v>0</v>
      </c>
      <c r="S130" s="131">
        <f>S129</f>
        <v>0</v>
      </c>
      <c r="T130" s="132">
        <f>T129</f>
        <v>30</v>
      </c>
      <c r="U130" s="133"/>
      <c r="V130" s="131"/>
      <c r="W130" s="131"/>
      <c r="X130" s="132"/>
    </row>
    <row r="131" spans="1:58" s="3" customFormat="1" ht="35.15" customHeight="1" thickBot="1">
      <c r="A131" s="386">
        <v>4</v>
      </c>
      <c r="B131" s="387">
        <v>2</v>
      </c>
      <c r="C131" s="411">
        <v>9</v>
      </c>
      <c r="D131" s="414" t="s">
        <v>151</v>
      </c>
      <c r="E131" s="292">
        <v>2</v>
      </c>
      <c r="F131" s="274" t="s">
        <v>53</v>
      </c>
      <c r="G131" s="274" t="s">
        <v>158</v>
      </c>
      <c r="H131" s="360" t="s">
        <v>7</v>
      </c>
      <c r="I131" s="31">
        <f>J131+L131</f>
        <v>0</v>
      </c>
      <c r="J131" s="29"/>
      <c r="K131" s="29"/>
      <c r="L131" s="30"/>
      <c r="M131" s="31">
        <f t="shared" si="110"/>
        <v>0</v>
      </c>
      <c r="N131" s="29"/>
      <c r="O131" s="29"/>
      <c r="P131" s="30"/>
      <c r="Q131" s="31">
        <f t="shared" ref="Q131:Q132" si="111">R131+T131</f>
        <v>30</v>
      </c>
      <c r="R131" s="29"/>
      <c r="S131" s="29"/>
      <c r="T131" s="30">
        <v>30</v>
      </c>
      <c r="U131" s="31">
        <f>V131+X131</f>
        <v>70</v>
      </c>
      <c r="V131" s="29"/>
      <c r="W131" s="29"/>
      <c r="X131" s="30">
        <v>70</v>
      </c>
    </row>
    <row r="132" spans="1:58" s="3" customFormat="1" ht="32.5" customHeight="1" thickBot="1">
      <c r="A132" s="386"/>
      <c r="B132" s="387"/>
      <c r="C132" s="412"/>
      <c r="D132" s="415"/>
      <c r="E132" s="361"/>
      <c r="F132" s="438" t="s">
        <v>2</v>
      </c>
      <c r="G132" s="439"/>
      <c r="H132" s="440"/>
      <c r="I132" s="133">
        <f>SUM(I131:I131,)</f>
        <v>0</v>
      </c>
      <c r="J132" s="131">
        <f>SUM(J131:J131,)</f>
        <v>0</v>
      </c>
      <c r="K132" s="131">
        <f>SUM(K131:K131,)</f>
        <v>0</v>
      </c>
      <c r="L132" s="132">
        <f>SUM(L131:L131,)</f>
        <v>0</v>
      </c>
      <c r="M132" s="133">
        <f t="shared" si="110"/>
        <v>0</v>
      </c>
      <c r="N132" s="131"/>
      <c r="O132" s="131"/>
      <c r="P132" s="132">
        <f>P131</f>
        <v>0</v>
      </c>
      <c r="Q132" s="133">
        <f t="shared" si="111"/>
        <v>30</v>
      </c>
      <c r="R132" s="131">
        <f>R131</f>
        <v>0</v>
      </c>
      <c r="S132" s="131">
        <f>S131</f>
        <v>0</v>
      </c>
      <c r="T132" s="132">
        <f>T131</f>
        <v>30</v>
      </c>
      <c r="U132" s="133">
        <f>V132+X132</f>
        <v>70</v>
      </c>
      <c r="V132" s="131"/>
      <c r="W132" s="131"/>
      <c r="X132" s="132">
        <f>X131</f>
        <v>70</v>
      </c>
    </row>
    <row r="133" spans="1:58" s="1" customFormat="1" ht="13.5" customHeight="1" thickBot="1">
      <c r="A133" s="72">
        <v>4</v>
      </c>
      <c r="B133" s="73">
        <v>2</v>
      </c>
      <c r="C133" s="444" t="s">
        <v>0</v>
      </c>
      <c r="D133" s="445"/>
      <c r="E133" s="445"/>
      <c r="F133" s="445"/>
      <c r="G133" s="445"/>
      <c r="H133" s="446"/>
      <c r="I133" s="129">
        <f>J133+L133</f>
        <v>7.9</v>
      </c>
      <c r="J133" s="130">
        <f>J130+J128+J126+J124+J122+J118+J116+J120+J132</f>
        <v>0</v>
      </c>
      <c r="K133" s="130">
        <f>K130+K128+K126+K124+K122+K118+K116+K120+K132</f>
        <v>0</v>
      </c>
      <c r="L133" s="130">
        <f>L130+L128+L126+L124+L122+L118+L116+L120+L132</f>
        <v>7.9</v>
      </c>
      <c r="M133" s="129">
        <f t="shared" si="110"/>
        <v>201.7</v>
      </c>
      <c r="N133" s="130">
        <f>N130+N128+N126+N124+N122+N118+N116+N120+N132</f>
        <v>0</v>
      </c>
      <c r="O133" s="130">
        <f>O130+O128+O126+O124+O122+O118+O116+O120+O132</f>
        <v>0</v>
      </c>
      <c r="P133" s="130">
        <f>P130+P128+P126+P124+P122+P118+P116+P120+P132</f>
        <v>201.7</v>
      </c>
      <c r="Q133" s="129">
        <f t="shared" si="109"/>
        <v>410.5</v>
      </c>
      <c r="R133" s="130">
        <f>R130+R128+R126+R124+R122+R118+R116+R120+R132</f>
        <v>0</v>
      </c>
      <c r="S133" s="130">
        <f>S130+S128+S126+S124+S122+S118+S116+S120+S132</f>
        <v>0</v>
      </c>
      <c r="T133" s="130">
        <f>T130+T128+T126+T124+T122+T118+T116+T120+T132</f>
        <v>410.5</v>
      </c>
      <c r="U133" s="129">
        <f>V133+X133</f>
        <v>140</v>
      </c>
      <c r="V133" s="130">
        <f>V130+V128+V126+V124+V122+V118+V116+V120+V132</f>
        <v>0</v>
      </c>
      <c r="W133" s="130">
        <f>W130+W128+W126+W124+W122+W118+W116+W120+W132</f>
        <v>0</v>
      </c>
      <c r="X133" s="130">
        <f>X130+X128+X126+X124+X122+X118+X116+X120+X132</f>
        <v>140</v>
      </c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  <row r="134" spans="1:58" s="7" customFormat="1" ht="13.5" customHeight="1" thickBot="1">
      <c r="A134" s="69">
        <v>4</v>
      </c>
      <c r="B134" s="82">
        <v>3</v>
      </c>
      <c r="C134" s="421" t="s">
        <v>8</v>
      </c>
      <c r="D134" s="422"/>
      <c r="E134" s="422"/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3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</row>
    <row r="135" spans="1:58" s="1" customFormat="1" ht="38.25" customHeight="1" thickBot="1">
      <c r="A135" s="424">
        <v>4</v>
      </c>
      <c r="B135" s="388">
        <v>3</v>
      </c>
      <c r="C135" s="457">
        <v>1</v>
      </c>
      <c r="D135" s="461" t="s">
        <v>107</v>
      </c>
      <c r="E135" s="449">
        <v>2</v>
      </c>
      <c r="F135" s="266" t="s">
        <v>53</v>
      </c>
      <c r="G135" s="266" t="s">
        <v>113</v>
      </c>
      <c r="H135" s="81" t="s">
        <v>7</v>
      </c>
      <c r="I135" s="43">
        <f>J135+L135</f>
        <v>0</v>
      </c>
      <c r="J135" s="44"/>
      <c r="K135" s="44"/>
      <c r="L135" s="45"/>
      <c r="M135" s="43">
        <f>N135+P135</f>
        <v>45</v>
      </c>
      <c r="N135" s="44">
        <v>45</v>
      </c>
      <c r="O135" s="44"/>
      <c r="P135" s="45"/>
      <c r="Q135" s="43"/>
      <c r="R135" s="44"/>
      <c r="S135" s="44"/>
      <c r="T135" s="45"/>
      <c r="U135" s="43"/>
      <c r="V135" s="44"/>
      <c r="W135" s="44"/>
      <c r="X135" s="45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</row>
    <row r="136" spans="1:58" s="1" customFormat="1" ht="38.25" customHeight="1" thickBot="1">
      <c r="A136" s="402"/>
      <c r="B136" s="398"/>
      <c r="C136" s="457"/>
      <c r="D136" s="482"/>
      <c r="E136" s="449"/>
      <c r="F136" s="404" t="s">
        <v>2</v>
      </c>
      <c r="G136" s="405"/>
      <c r="H136" s="406"/>
      <c r="I136" s="133">
        <f>J136</f>
        <v>0</v>
      </c>
      <c r="J136" s="131">
        <f>J135</f>
        <v>0</v>
      </c>
      <c r="K136" s="131"/>
      <c r="L136" s="132"/>
      <c r="M136" s="133">
        <f>N136</f>
        <v>45</v>
      </c>
      <c r="N136" s="131">
        <f>N135</f>
        <v>45</v>
      </c>
      <c r="O136" s="131"/>
      <c r="P136" s="132"/>
      <c r="Q136" s="133">
        <f>R136</f>
        <v>0</v>
      </c>
      <c r="R136" s="131">
        <f>R135</f>
        <v>0</v>
      </c>
      <c r="S136" s="131"/>
      <c r="T136" s="132"/>
      <c r="U136" s="133">
        <f>V136</f>
        <v>0</v>
      </c>
      <c r="V136" s="131">
        <f>V135</f>
        <v>0</v>
      </c>
      <c r="W136" s="131"/>
      <c r="X136" s="132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</row>
    <row r="137" spans="1:58" s="1" customFormat="1" ht="15" customHeight="1" thickBot="1">
      <c r="A137" s="72">
        <v>4</v>
      </c>
      <c r="B137" s="73">
        <v>3</v>
      </c>
      <c r="C137" s="444" t="s">
        <v>0</v>
      </c>
      <c r="D137" s="445"/>
      <c r="E137" s="445"/>
      <c r="F137" s="445"/>
      <c r="G137" s="445"/>
      <c r="H137" s="446"/>
      <c r="I137" s="59">
        <f t="shared" ref="I137:P137" si="112">I136</f>
        <v>0</v>
      </c>
      <c r="J137" s="36">
        <f t="shared" si="112"/>
        <v>0</v>
      </c>
      <c r="K137" s="36">
        <f t="shared" si="112"/>
        <v>0</v>
      </c>
      <c r="L137" s="39">
        <f t="shared" si="112"/>
        <v>0</v>
      </c>
      <c r="M137" s="59">
        <f t="shared" si="112"/>
        <v>45</v>
      </c>
      <c r="N137" s="134">
        <f t="shared" si="112"/>
        <v>45</v>
      </c>
      <c r="O137" s="134">
        <f t="shared" si="112"/>
        <v>0</v>
      </c>
      <c r="P137" s="39">
        <f t="shared" si="112"/>
        <v>0</v>
      </c>
      <c r="Q137" s="59">
        <f t="shared" ref="Q137:T137" si="113">Q136</f>
        <v>0</v>
      </c>
      <c r="R137" s="134">
        <f t="shared" si="113"/>
        <v>0</v>
      </c>
      <c r="S137" s="134">
        <f t="shared" si="113"/>
        <v>0</v>
      </c>
      <c r="T137" s="39">
        <f t="shared" si="113"/>
        <v>0</v>
      </c>
      <c r="U137" s="59">
        <f t="shared" ref="U137:X137" si="114">U136</f>
        <v>0</v>
      </c>
      <c r="V137" s="134">
        <f t="shared" si="114"/>
        <v>0</v>
      </c>
      <c r="W137" s="134">
        <f t="shared" si="114"/>
        <v>0</v>
      </c>
      <c r="X137" s="39">
        <f t="shared" si="114"/>
        <v>0</v>
      </c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</row>
    <row r="138" spans="1:58" s="1" customFormat="1" ht="12" customHeight="1" thickBot="1">
      <c r="A138" s="145">
        <v>4</v>
      </c>
      <c r="B138" s="74">
        <v>4</v>
      </c>
      <c r="C138" s="418" t="s">
        <v>46</v>
      </c>
      <c r="D138" s="419"/>
      <c r="E138" s="419"/>
      <c r="F138" s="419"/>
      <c r="G138" s="419"/>
      <c r="H138" s="419"/>
      <c r="I138" s="419"/>
      <c r="J138" s="419"/>
      <c r="K138" s="419"/>
      <c r="L138" s="419"/>
      <c r="M138" s="419"/>
      <c r="N138" s="419"/>
      <c r="O138" s="419"/>
      <c r="P138" s="419"/>
      <c r="Q138" s="419"/>
      <c r="R138" s="419"/>
      <c r="S138" s="419"/>
      <c r="T138" s="419"/>
      <c r="U138" s="419"/>
      <c r="V138" s="419"/>
      <c r="W138" s="419"/>
      <c r="X138" s="420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 spans="1:58" s="1" customFormat="1" ht="85.5" customHeight="1">
      <c r="A139" s="458">
        <v>4</v>
      </c>
      <c r="B139" s="387">
        <v>4</v>
      </c>
      <c r="C139" s="411">
        <v>1</v>
      </c>
      <c r="D139" s="414" t="s">
        <v>116</v>
      </c>
      <c r="E139" s="259">
        <v>2</v>
      </c>
      <c r="F139" s="411" t="s">
        <v>53</v>
      </c>
      <c r="G139" s="249" t="s">
        <v>96</v>
      </c>
      <c r="H139" s="87" t="s">
        <v>7</v>
      </c>
      <c r="I139" s="43">
        <f>SUM(J139,L139)</f>
        <v>12.7</v>
      </c>
      <c r="J139" s="44"/>
      <c r="K139" s="44"/>
      <c r="L139" s="45">
        <v>12.7</v>
      </c>
      <c r="M139" s="43">
        <f>P139</f>
        <v>3</v>
      </c>
      <c r="N139" s="44"/>
      <c r="O139" s="44"/>
      <c r="P139" s="45">
        <v>3</v>
      </c>
      <c r="Q139" s="43">
        <f>R139+T139</f>
        <v>15</v>
      </c>
      <c r="R139" s="44"/>
      <c r="S139" s="44"/>
      <c r="T139" s="45">
        <v>15</v>
      </c>
      <c r="U139" s="43">
        <f>V139+X139</f>
        <v>15</v>
      </c>
      <c r="V139" s="44"/>
      <c r="W139" s="44"/>
      <c r="X139" s="45">
        <v>15</v>
      </c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</row>
    <row r="140" spans="1:58" s="1" customFormat="1" ht="80.25" customHeight="1" thickBot="1">
      <c r="A140" s="458"/>
      <c r="B140" s="387"/>
      <c r="C140" s="411"/>
      <c r="D140" s="414"/>
      <c r="E140" s="259">
        <v>23</v>
      </c>
      <c r="F140" s="456"/>
      <c r="G140" s="242" t="s">
        <v>119</v>
      </c>
      <c r="H140" s="149" t="s">
        <v>7</v>
      </c>
      <c r="I140" s="109">
        <f>J140+L140</f>
        <v>6</v>
      </c>
      <c r="J140" s="106"/>
      <c r="K140" s="106"/>
      <c r="L140" s="110">
        <v>6</v>
      </c>
      <c r="M140" s="109">
        <f>N140+P140</f>
        <v>0</v>
      </c>
      <c r="N140" s="106"/>
      <c r="O140" s="106"/>
      <c r="P140" s="110"/>
      <c r="Q140" s="109">
        <f>R140+T140</f>
        <v>0</v>
      </c>
      <c r="R140" s="106"/>
      <c r="S140" s="106"/>
      <c r="T140" s="110"/>
      <c r="U140" s="109">
        <f>V140+X140</f>
        <v>0</v>
      </c>
      <c r="V140" s="106"/>
      <c r="W140" s="106"/>
      <c r="X140" s="110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</row>
    <row r="141" spans="1:58" s="1" customFormat="1" ht="54.75" customHeight="1" thickBot="1">
      <c r="A141" s="458"/>
      <c r="B141" s="387"/>
      <c r="C141" s="412"/>
      <c r="D141" s="415"/>
      <c r="E141" s="273"/>
      <c r="F141" s="395" t="s">
        <v>2</v>
      </c>
      <c r="G141" s="396"/>
      <c r="H141" s="397"/>
      <c r="I141" s="32">
        <f>SUM(J141+L141)</f>
        <v>18.7</v>
      </c>
      <c r="J141" s="131">
        <f t="shared" ref="J141:O141" si="115">SUM(J139)</f>
        <v>0</v>
      </c>
      <c r="K141" s="131">
        <f t="shared" si="115"/>
        <v>0</v>
      </c>
      <c r="L141" s="132">
        <f>SUM(L139:L140)</f>
        <v>18.7</v>
      </c>
      <c r="M141" s="32">
        <f>SUM(N141+P141)</f>
        <v>3</v>
      </c>
      <c r="N141" s="131">
        <f t="shared" si="115"/>
        <v>0</v>
      </c>
      <c r="O141" s="131">
        <f t="shared" si="115"/>
        <v>0</v>
      </c>
      <c r="P141" s="132">
        <f>SUM(P139:P140)</f>
        <v>3</v>
      </c>
      <c r="Q141" s="32">
        <f>SUM(R141+T141)</f>
        <v>15</v>
      </c>
      <c r="R141" s="131">
        <f t="shared" ref="R141:S141" si="116">SUM(R139)</f>
        <v>0</v>
      </c>
      <c r="S141" s="131">
        <f t="shared" si="116"/>
        <v>0</v>
      </c>
      <c r="T141" s="132">
        <f>SUM(T139:T140)</f>
        <v>15</v>
      </c>
      <c r="U141" s="32">
        <f>SUM(V141+X141)</f>
        <v>15</v>
      </c>
      <c r="V141" s="131">
        <f t="shared" ref="V141:W141" si="117">SUM(V139)</f>
        <v>0</v>
      </c>
      <c r="W141" s="131">
        <f t="shared" si="117"/>
        <v>0</v>
      </c>
      <c r="X141" s="132">
        <f>SUM(X139:X140)</f>
        <v>15</v>
      </c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</row>
    <row r="142" spans="1:58" s="3" customFormat="1" ht="34.5" customHeight="1" thickBot="1">
      <c r="A142" s="386">
        <v>4</v>
      </c>
      <c r="B142" s="387">
        <v>4</v>
      </c>
      <c r="C142" s="412">
        <v>2</v>
      </c>
      <c r="D142" s="415" t="s">
        <v>129</v>
      </c>
      <c r="E142" s="517">
        <v>2</v>
      </c>
      <c r="F142" s="384" t="s">
        <v>149</v>
      </c>
      <c r="G142" s="384" t="s">
        <v>150</v>
      </c>
      <c r="H142" s="385" t="s">
        <v>152</v>
      </c>
      <c r="I142" s="63"/>
      <c r="J142" s="64"/>
      <c r="K142" s="64"/>
      <c r="L142" s="65"/>
      <c r="M142" s="150">
        <f>N142+P142</f>
        <v>25</v>
      </c>
      <c r="N142" s="151"/>
      <c r="O142" s="151"/>
      <c r="P142" s="152">
        <v>25</v>
      </c>
      <c r="Q142" s="187">
        <f>R142+T142</f>
        <v>25</v>
      </c>
      <c r="R142" s="188"/>
      <c r="S142" s="188"/>
      <c r="T142" s="189">
        <v>25</v>
      </c>
      <c r="U142" s="270"/>
      <c r="V142" s="271"/>
      <c r="W142" s="271"/>
      <c r="X142" s="272"/>
    </row>
    <row r="143" spans="1:58" s="3" customFormat="1" ht="27.75" customHeight="1" thickBot="1">
      <c r="A143" s="386"/>
      <c r="B143" s="387"/>
      <c r="C143" s="412"/>
      <c r="D143" s="415"/>
      <c r="E143" s="517"/>
      <c r="F143" s="404" t="s">
        <v>2</v>
      </c>
      <c r="G143" s="405"/>
      <c r="H143" s="406"/>
      <c r="I143" s="35">
        <f t="shared" ref="I143:L143" si="118">SUM(I142)</f>
        <v>0</v>
      </c>
      <c r="J143" s="33">
        <f t="shared" si="118"/>
        <v>0</v>
      </c>
      <c r="K143" s="33">
        <f t="shared" si="118"/>
        <v>0</v>
      </c>
      <c r="L143" s="34">
        <f t="shared" si="118"/>
        <v>0</v>
      </c>
      <c r="M143" s="133">
        <f>N143+P143</f>
        <v>25</v>
      </c>
      <c r="N143" s="131"/>
      <c r="O143" s="131"/>
      <c r="P143" s="132">
        <f>P142</f>
        <v>25</v>
      </c>
      <c r="Q143" s="133">
        <f>R143+T143</f>
        <v>25</v>
      </c>
      <c r="R143" s="131"/>
      <c r="S143" s="131"/>
      <c r="T143" s="132">
        <f>T142</f>
        <v>25</v>
      </c>
      <c r="U143" s="133"/>
      <c r="V143" s="131"/>
      <c r="W143" s="131"/>
      <c r="X143" s="132"/>
    </row>
    <row r="144" spans="1:58" s="1" customFormat="1" ht="24.75" customHeight="1" thickBot="1">
      <c r="A144" s="386">
        <v>4</v>
      </c>
      <c r="B144" s="387">
        <v>4</v>
      </c>
      <c r="C144" s="412">
        <v>3</v>
      </c>
      <c r="D144" s="459" t="s">
        <v>103</v>
      </c>
      <c r="E144" s="517">
        <v>26</v>
      </c>
      <c r="F144" s="182" t="s">
        <v>53</v>
      </c>
      <c r="G144" s="182" t="s">
        <v>79</v>
      </c>
      <c r="H144" s="75" t="s">
        <v>7</v>
      </c>
      <c r="I144" s="28">
        <f>J144+L144</f>
        <v>15</v>
      </c>
      <c r="J144" s="29">
        <v>15</v>
      </c>
      <c r="K144" s="29"/>
      <c r="L144" s="30"/>
      <c r="M144" s="28"/>
      <c r="N144" s="29"/>
      <c r="O144" s="29"/>
      <c r="P144" s="30"/>
      <c r="Q144" s="28">
        <f>R144+T144</f>
        <v>20</v>
      </c>
      <c r="R144" s="29"/>
      <c r="S144" s="29"/>
      <c r="T144" s="30">
        <v>20</v>
      </c>
      <c r="U144" s="28">
        <f>V144+X144</f>
        <v>20</v>
      </c>
      <c r="V144" s="29"/>
      <c r="W144" s="29"/>
      <c r="X144" s="30">
        <v>20</v>
      </c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</row>
    <row r="145" spans="1:58" s="1" customFormat="1" ht="24.75" customHeight="1" thickBot="1">
      <c r="A145" s="386"/>
      <c r="B145" s="387"/>
      <c r="C145" s="412"/>
      <c r="D145" s="461"/>
      <c r="E145" s="517"/>
      <c r="F145" s="404" t="s">
        <v>2</v>
      </c>
      <c r="G145" s="405"/>
      <c r="H145" s="406"/>
      <c r="I145" s="133">
        <f t="shared" ref="I145:L145" si="119">SUM(I144)</f>
        <v>15</v>
      </c>
      <c r="J145" s="131">
        <f t="shared" si="119"/>
        <v>15</v>
      </c>
      <c r="K145" s="131">
        <f t="shared" si="119"/>
        <v>0</v>
      </c>
      <c r="L145" s="132">
        <f t="shared" si="119"/>
        <v>0</v>
      </c>
      <c r="M145" s="133"/>
      <c r="N145" s="131"/>
      <c r="O145" s="131"/>
      <c r="P145" s="132"/>
      <c r="Q145" s="133">
        <f>R145+T145</f>
        <v>20</v>
      </c>
      <c r="R145" s="131"/>
      <c r="S145" s="131"/>
      <c r="T145" s="132">
        <f>T144</f>
        <v>20</v>
      </c>
      <c r="U145" s="133">
        <f>V145+X145</f>
        <v>20</v>
      </c>
      <c r="V145" s="131"/>
      <c r="W145" s="131"/>
      <c r="X145" s="132">
        <f>X144</f>
        <v>20</v>
      </c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</row>
    <row r="146" spans="1:58" s="1" customFormat="1" ht="12" customHeight="1" thickBot="1">
      <c r="A146" s="77">
        <v>4</v>
      </c>
      <c r="B146" s="78">
        <v>4</v>
      </c>
      <c r="C146" s="516" t="s">
        <v>0</v>
      </c>
      <c r="D146" s="484"/>
      <c r="E146" s="484"/>
      <c r="F146" s="484"/>
      <c r="G146" s="484"/>
      <c r="H146" s="485"/>
      <c r="I146" s="37">
        <f t="shared" ref="I146" si="120">SUM(J146+L146)</f>
        <v>33.700000000000003</v>
      </c>
      <c r="J146" s="134">
        <f>J145+J143+J141</f>
        <v>15</v>
      </c>
      <c r="K146" s="134">
        <f t="shared" ref="K146:L146" si="121">K145+K143+K141</f>
        <v>0</v>
      </c>
      <c r="L146" s="134">
        <f t="shared" si="121"/>
        <v>18.7</v>
      </c>
      <c r="M146" s="37">
        <f t="shared" ref="M146" si="122">SUM(N146+P146)</f>
        <v>28</v>
      </c>
      <c r="N146" s="134">
        <f>N145+N143+N141</f>
        <v>0</v>
      </c>
      <c r="O146" s="134">
        <f t="shared" ref="O146" si="123">O145+O143+O141</f>
        <v>0</v>
      </c>
      <c r="P146" s="134">
        <f t="shared" ref="P146" si="124">P145+P143+P141</f>
        <v>28</v>
      </c>
      <c r="Q146" s="37">
        <f t="shared" ref="Q146" si="125">SUM(R146+T146)</f>
        <v>60</v>
      </c>
      <c r="R146" s="134">
        <f>R145+R143+R141</f>
        <v>0</v>
      </c>
      <c r="S146" s="134">
        <f t="shared" ref="S146" si="126">S145+S143+S141</f>
        <v>0</v>
      </c>
      <c r="T146" s="134">
        <f t="shared" ref="T146" si="127">T145+T143+T141</f>
        <v>60</v>
      </c>
      <c r="U146" s="37">
        <f t="shared" ref="U146" si="128">SUM(V146+X146)</f>
        <v>35</v>
      </c>
      <c r="V146" s="134">
        <f>V145+V143+V141</f>
        <v>0</v>
      </c>
      <c r="W146" s="134">
        <f t="shared" ref="W146" si="129">W145+W143+W141</f>
        <v>0</v>
      </c>
      <c r="X146" s="134">
        <f t="shared" ref="X146" si="130">X145+X143+X141</f>
        <v>35</v>
      </c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</row>
    <row r="147" spans="1:58" s="1" customFormat="1" ht="12" customHeight="1" thickBot="1">
      <c r="A147" s="77">
        <v>4</v>
      </c>
      <c r="B147" s="490" t="s">
        <v>1</v>
      </c>
      <c r="C147" s="491"/>
      <c r="D147" s="491"/>
      <c r="E147" s="491"/>
      <c r="F147" s="491"/>
      <c r="G147" s="491"/>
      <c r="H147" s="491"/>
      <c r="I147" s="112">
        <f>J147+L147</f>
        <v>44.1</v>
      </c>
      <c r="J147" s="60">
        <f>J146+J137+J133+J112</f>
        <v>15</v>
      </c>
      <c r="K147" s="60">
        <f>K146+K137+K133+K112</f>
        <v>0</v>
      </c>
      <c r="L147" s="60">
        <f>L146+L137+L133+L112</f>
        <v>29.1</v>
      </c>
      <c r="M147" s="112">
        <f>N147+P147</f>
        <v>291.79999999999995</v>
      </c>
      <c r="N147" s="60">
        <f>N146+N137+N133+N112</f>
        <v>45</v>
      </c>
      <c r="O147" s="60">
        <f>O146+O137+O133+O112</f>
        <v>0</v>
      </c>
      <c r="P147" s="60">
        <f>P146+P137+P133+P112</f>
        <v>246.79999999999998</v>
      </c>
      <c r="Q147" s="112">
        <f>R147+T147</f>
        <v>485.5</v>
      </c>
      <c r="R147" s="60">
        <f>R146+R137+R133+R112</f>
        <v>0</v>
      </c>
      <c r="S147" s="60">
        <f>S146+S137+S133+S112</f>
        <v>0</v>
      </c>
      <c r="T147" s="60">
        <f>T146+T137+T133+T112</f>
        <v>485.5</v>
      </c>
      <c r="U147" s="112">
        <f>V147+X147</f>
        <v>190</v>
      </c>
      <c r="V147" s="60">
        <f>V146+V137+V133+V112</f>
        <v>0</v>
      </c>
      <c r="W147" s="60">
        <f>W146+W137+W133+W112</f>
        <v>0</v>
      </c>
      <c r="X147" s="331">
        <f>X146+X137+X133+X112</f>
        <v>190</v>
      </c>
      <c r="Y147" s="302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</row>
    <row r="148" spans="1:58" s="1" customFormat="1" ht="12" customHeight="1" thickBot="1">
      <c r="A148" s="510" t="s">
        <v>13</v>
      </c>
      <c r="B148" s="511"/>
      <c r="C148" s="511"/>
      <c r="D148" s="511"/>
      <c r="E148" s="511"/>
      <c r="F148" s="511"/>
      <c r="G148" s="511"/>
      <c r="H148" s="512"/>
      <c r="I148" s="111">
        <f t="shared" ref="I148:I156" si="131">J148+L148</f>
        <v>2985.3999999999996</v>
      </c>
      <c r="J148" s="162">
        <f>SUM(J17,J50,J103,J147)</f>
        <v>1045.5999999999999</v>
      </c>
      <c r="K148" s="162">
        <f>SUM(K17,K50,K103,K147)</f>
        <v>88.3</v>
      </c>
      <c r="L148" s="326">
        <f>SUM(L17,L50,L103,L147)</f>
        <v>1939.7999999999997</v>
      </c>
      <c r="M148" s="161">
        <f t="shared" ref="M148:M156" si="132">N148+P148</f>
        <v>1566.6999999999998</v>
      </c>
      <c r="N148" s="162">
        <f>SUM(N17,N50,N103,N147)</f>
        <v>799.1</v>
      </c>
      <c r="O148" s="162">
        <f>SUM(O17,O50,O103,O147)</f>
        <v>80.3</v>
      </c>
      <c r="P148" s="163">
        <f>SUM(P17,P50,P103,P147)</f>
        <v>767.59999999999991</v>
      </c>
      <c r="Q148" s="161">
        <f t="shared" ref="Q148:Q156" si="133">R148+T148</f>
        <v>1911.3000000000002</v>
      </c>
      <c r="R148" s="162">
        <f>SUM(R17,R50,R103,R147)</f>
        <v>878.4</v>
      </c>
      <c r="S148" s="162">
        <f>SUM(S17,S50,S103,S147)</f>
        <v>99.6</v>
      </c>
      <c r="T148" s="163">
        <f>SUM(T17,T50,T103,T147)</f>
        <v>1032.9000000000001</v>
      </c>
      <c r="U148" s="161">
        <f t="shared" ref="U148:U152" si="134">V148+X148</f>
        <v>977.6</v>
      </c>
      <c r="V148" s="162">
        <f>SUM(V17,V50,V103,V147)</f>
        <v>787.6</v>
      </c>
      <c r="W148" s="162">
        <f>SUM(W17,W50,W103,W147)</f>
        <v>87.6</v>
      </c>
      <c r="X148" s="163">
        <f>SUM(X17,X50,X103,X147)</f>
        <v>190</v>
      </c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</row>
    <row r="149" spans="1:58" s="1" customFormat="1" ht="13.5" customHeight="1">
      <c r="A149" s="507" t="s">
        <v>64</v>
      </c>
      <c r="B149" s="508"/>
      <c r="C149" s="508"/>
      <c r="D149" s="508"/>
      <c r="E149" s="508"/>
      <c r="F149" s="508"/>
      <c r="G149" s="508"/>
      <c r="H149" s="509"/>
      <c r="I149" s="220">
        <f t="shared" si="131"/>
        <v>524.20000000000005</v>
      </c>
      <c r="J149" s="235">
        <f>J39+J144+J140+J139+J135+J129+J127+J125+J123+J121+J117+J115+J114+J110+J108+J107+J106+J100+J98+J95+J93+J90+J88+J84+J79+J74+J72+J70+J66+J62+J56+J60+J53+J37+J31+J29+J23+J14+J12+J119+J131</f>
        <v>290.7</v>
      </c>
      <c r="K149" s="235">
        <f t="shared" ref="K149:L149" si="135">K39+K144+K140+K139+K135+K129+K127+K125+K123+K121+K117+K115+K114+K110+K108+K107+K106+K100+K98+K95+K93+K90+K88+K84+K79+K74+K72+K70+K66+K62+K56+K60+K53+K37+K31+K29+K23+K14+K12+K119+K131</f>
        <v>75</v>
      </c>
      <c r="L149" s="235">
        <f t="shared" si="135"/>
        <v>233.5</v>
      </c>
      <c r="M149" s="220">
        <f t="shared" si="132"/>
        <v>580.59999999999991</v>
      </c>
      <c r="N149" s="235">
        <f>N39+N144+N140+N139+N135+N129+N127+N125+N123+N121+N117+N115+N114+N110+N108+N107+N106+N100+N98+N95+N93+N90+N88+N84+N79+N74+N72+N70+N66+N62+N56+N60+N53+N37+N31+N29+N23+N14+N12+N119+N131</f>
        <v>226.5</v>
      </c>
      <c r="O149" s="235">
        <f t="shared" ref="O149:P149" si="136">O39+O144+O140+O139+O135+O129+O127+O125+O123+O121+O117+O115+O114+O110+O108+O107+O106+O100+O98+O95+O93+O90+O88+O84+O79+O74+O72+O70+O66+O62+O56+O60+O53+O37+O31+O29+O23+O14+O12+O119+O131</f>
        <v>76.2</v>
      </c>
      <c r="P149" s="235">
        <f t="shared" si="136"/>
        <v>354.09999999999997</v>
      </c>
      <c r="Q149" s="220">
        <f t="shared" si="133"/>
        <v>954.5</v>
      </c>
      <c r="R149" s="235">
        <f>R39+R144+R140+R139+R135+R129+R127+R125+R123+R121+R117+R115+R114+R110+R108+R107+R106+R100+R98+R95+R93+R90+R88+R84+R79+R74+R72+R70+R66+R62+R56+R60+R53+R37+R31+R29+R23+R14+R12+R119+R131</f>
        <v>307.10000000000002</v>
      </c>
      <c r="S149" s="235">
        <f t="shared" ref="S149:T149" si="137">S39+S144+S140+S139+S135+S129+S127+S125+S123+S121+S117+S115+S114+S110+S108+S107+S106+S100+S98+S95+S93+S90+S88+S84+S79+S74+S72+S70+S66+S62+S56+S60+S53+S37+S31+S29+S23+S14+S12+S119+S131</f>
        <v>89.1</v>
      </c>
      <c r="T149" s="235">
        <f t="shared" si="137"/>
        <v>647.4</v>
      </c>
      <c r="U149" s="220">
        <f t="shared" si="134"/>
        <v>419.6</v>
      </c>
      <c r="V149" s="235">
        <f>V39+V144+V140+V139+V135+V129+V127+V125+V123+V121+V117+V115+V114+V110+V108+V107+V106+V100+V98+V95+V93+V90+V88+V84+V79+V74+V72+V70+V66+V62+V56+V60+V53+V37+V31+V29+V23+V14+V12+V119+V131</f>
        <v>229.6</v>
      </c>
      <c r="W149" s="235">
        <f t="shared" ref="W149:X149" si="138">W39+W144+W140+W139+W135+W129+W127+W125+W123+W121+W117+W115+W114+W110+W108+W107+W106+W100+W98+W95+W93+W90+W88+W84+W79+W74+W72+W70+W66+W62+W56+W60+W53+W37+W31+W29+W23+W14+W12+W119+W131</f>
        <v>85.6</v>
      </c>
      <c r="X149" s="235">
        <f t="shared" si="138"/>
        <v>190</v>
      </c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</row>
    <row r="150" spans="1:58" s="1" customFormat="1" ht="13.5" customHeight="1">
      <c r="A150" s="504" t="s">
        <v>65</v>
      </c>
      <c r="B150" s="505"/>
      <c r="C150" s="505"/>
      <c r="D150" s="505"/>
      <c r="E150" s="505"/>
      <c r="F150" s="505"/>
      <c r="G150" s="505"/>
      <c r="H150" s="506"/>
      <c r="I150" s="221">
        <f t="shared" si="131"/>
        <v>50</v>
      </c>
      <c r="J150" s="226">
        <f>J54</f>
        <v>50</v>
      </c>
      <c r="K150" s="226">
        <f>K54</f>
        <v>4</v>
      </c>
      <c r="L150" s="224">
        <f>L54</f>
        <v>0</v>
      </c>
      <c r="M150" s="221">
        <f t="shared" si="132"/>
        <v>55</v>
      </c>
      <c r="N150" s="226">
        <f>N54</f>
        <v>55</v>
      </c>
      <c r="O150" s="226">
        <f>O54</f>
        <v>2</v>
      </c>
      <c r="P150" s="224">
        <f>P54</f>
        <v>0</v>
      </c>
      <c r="Q150" s="221">
        <f t="shared" si="133"/>
        <v>40</v>
      </c>
      <c r="R150" s="226">
        <f>R54</f>
        <v>40</v>
      </c>
      <c r="S150" s="226">
        <f>S54</f>
        <v>2</v>
      </c>
      <c r="T150" s="228">
        <f>T54</f>
        <v>0</v>
      </c>
      <c r="U150" s="221">
        <f t="shared" si="134"/>
        <v>40</v>
      </c>
      <c r="V150" s="226">
        <f>V54</f>
        <v>40</v>
      </c>
      <c r="W150" s="226">
        <f>W54</f>
        <v>2</v>
      </c>
      <c r="X150" s="329">
        <f>X54</f>
        <v>0</v>
      </c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</row>
    <row r="151" spans="1:58" s="1" customFormat="1" ht="13.5" customHeight="1">
      <c r="A151" s="504" t="s">
        <v>139</v>
      </c>
      <c r="B151" s="505"/>
      <c r="C151" s="505"/>
      <c r="D151" s="505"/>
      <c r="E151" s="505"/>
      <c r="F151" s="505"/>
      <c r="G151" s="505"/>
      <c r="H151" s="506"/>
      <c r="I151" s="221">
        <f t="shared" si="131"/>
        <v>662.7</v>
      </c>
      <c r="J151" s="226">
        <f>J20+J26+J43+J45+J47</f>
        <v>651</v>
      </c>
      <c r="K151" s="226">
        <f>K20+K26+K43+K45+K47</f>
        <v>0</v>
      </c>
      <c r="L151" s="224">
        <f>L20+L26+L43+L45+L47</f>
        <v>11.7</v>
      </c>
      <c r="M151" s="221">
        <f t="shared" si="132"/>
        <v>458</v>
      </c>
      <c r="N151" s="226">
        <f>N20+N26+N43+N45+N47</f>
        <v>458</v>
      </c>
      <c r="O151" s="226">
        <f>O20+O26+O43+O45+O47</f>
        <v>0</v>
      </c>
      <c r="P151" s="224">
        <f>P20+P26+P43+P45+P47</f>
        <v>0</v>
      </c>
      <c r="Q151" s="221">
        <f t="shared" si="133"/>
        <v>458</v>
      </c>
      <c r="R151" s="226">
        <f>R20+R26+R43+R45+R47</f>
        <v>458</v>
      </c>
      <c r="S151" s="226">
        <f>S20+S26+S43+S45+S47</f>
        <v>0</v>
      </c>
      <c r="T151" s="228">
        <f>T20+T26+T43+T45+T47</f>
        <v>0</v>
      </c>
      <c r="U151" s="221">
        <f t="shared" si="134"/>
        <v>458</v>
      </c>
      <c r="V151" s="226">
        <f>V20+V26+V43+V45+V47</f>
        <v>458</v>
      </c>
      <c r="W151" s="226">
        <f>W20+W26+W43+W45+W47</f>
        <v>0</v>
      </c>
      <c r="X151" s="329">
        <f>X20+X26+X43+X45+X47</f>
        <v>0</v>
      </c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</row>
    <row r="152" spans="1:58" s="11" customFormat="1" ht="13.5" customHeight="1">
      <c r="A152" s="504" t="s">
        <v>66</v>
      </c>
      <c r="B152" s="505"/>
      <c r="C152" s="505"/>
      <c r="D152" s="505"/>
      <c r="E152" s="505"/>
      <c r="F152" s="505"/>
      <c r="G152" s="505"/>
      <c r="H152" s="506"/>
      <c r="I152" s="221">
        <f t="shared" si="131"/>
        <v>1697.9</v>
      </c>
      <c r="J152" s="226">
        <f>J96+J91+J89+J86+J82+J67+J32+J28+J24</f>
        <v>47.900000000000006</v>
      </c>
      <c r="K152" s="226">
        <f t="shared" ref="K152:L152" si="139">K96+K91+K89+K86+K82+K67+K32+K28+K24</f>
        <v>7.2</v>
      </c>
      <c r="L152" s="226">
        <f t="shared" si="139"/>
        <v>1650</v>
      </c>
      <c r="M152" s="221">
        <f t="shared" si="132"/>
        <v>181.2</v>
      </c>
      <c r="N152" s="226">
        <f>N96+N91+N89+N86+N82+N67+N32+N28+N24</f>
        <v>14.6</v>
      </c>
      <c r="O152" s="226">
        <f t="shared" ref="O152:P152" si="140">O96+O91+O89+O86+O82+O67+O32+O28+O24</f>
        <v>2.1</v>
      </c>
      <c r="P152" s="226">
        <f t="shared" si="140"/>
        <v>166.6</v>
      </c>
      <c r="Q152" s="221">
        <f t="shared" si="133"/>
        <v>164.3</v>
      </c>
      <c r="R152" s="226">
        <f>R96+R91+R89+R86+R82+R67+R32+R28+R24</f>
        <v>13.3</v>
      </c>
      <c r="S152" s="226">
        <f t="shared" ref="S152:T152" si="141">S96+S91+S89+S86+S82+S67+S32+S28+S24</f>
        <v>8.5</v>
      </c>
      <c r="T152" s="226">
        <f t="shared" si="141"/>
        <v>151</v>
      </c>
      <c r="U152" s="221">
        <f t="shared" si="134"/>
        <v>0</v>
      </c>
      <c r="V152" s="226">
        <f>V96+V91+V89+V86+V82+V67+V32+V28+V24</f>
        <v>0</v>
      </c>
      <c r="W152" s="226">
        <f t="shared" ref="W152:X152" si="142">W96+W91+W89+W86+W82+W67+W32+W28+W24</f>
        <v>0</v>
      </c>
      <c r="X152" s="329">
        <f t="shared" si="142"/>
        <v>0</v>
      </c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</row>
    <row r="153" spans="1:58" s="11" customFormat="1" ht="13.5" customHeight="1">
      <c r="A153" s="504" t="s">
        <v>118</v>
      </c>
      <c r="B153" s="505"/>
      <c r="C153" s="505"/>
      <c r="D153" s="505"/>
      <c r="E153" s="505"/>
      <c r="F153" s="505"/>
      <c r="G153" s="505"/>
      <c r="H153" s="506"/>
      <c r="I153" s="221">
        <f>J153+L153</f>
        <v>18.399999999999999</v>
      </c>
      <c r="J153" s="226">
        <f>J36</f>
        <v>0</v>
      </c>
      <c r="K153" s="226">
        <f>K36</f>
        <v>0</v>
      </c>
      <c r="L153" s="226">
        <f>L36</f>
        <v>18.399999999999999</v>
      </c>
      <c r="M153" s="221">
        <f>N153+P153</f>
        <v>148.1</v>
      </c>
      <c r="N153" s="226">
        <f>N36</f>
        <v>0</v>
      </c>
      <c r="O153" s="226">
        <f>O36</f>
        <v>0</v>
      </c>
      <c r="P153" s="224">
        <f>P36</f>
        <v>148.1</v>
      </c>
      <c r="Q153" s="221">
        <f>R153+T153</f>
        <v>168.8</v>
      </c>
      <c r="R153" s="226">
        <f>R36</f>
        <v>0</v>
      </c>
      <c r="S153" s="226">
        <f>S36</f>
        <v>0</v>
      </c>
      <c r="T153" s="228">
        <f>T36</f>
        <v>168.8</v>
      </c>
      <c r="U153" s="221">
        <f>V153+X153</f>
        <v>0</v>
      </c>
      <c r="V153" s="226">
        <f>V36</f>
        <v>0</v>
      </c>
      <c r="W153" s="226">
        <f>W36</f>
        <v>0</v>
      </c>
      <c r="X153" s="329">
        <f>X36</f>
        <v>0</v>
      </c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</row>
    <row r="154" spans="1:58" s="10" customFormat="1" ht="13.5" customHeight="1">
      <c r="A154" s="504" t="s">
        <v>137</v>
      </c>
      <c r="B154" s="505"/>
      <c r="C154" s="505"/>
      <c r="D154" s="505"/>
      <c r="E154" s="505"/>
      <c r="F154" s="505"/>
      <c r="G154" s="505"/>
      <c r="H154" s="506"/>
      <c r="I154" s="222">
        <f t="shared" si="131"/>
        <v>26.7</v>
      </c>
      <c r="J154" s="227">
        <f>J85+J75+J68+J34</f>
        <v>6</v>
      </c>
      <c r="K154" s="227">
        <f t="shared" ref="K154:L154" si="143">K85+K75+K68+K34</f>
        <v>2.1</v>
      </c>
      <c r="L154" s="227">
        <f t="shared" si="143"/>
        <v>20.7</v>
      </c>
      <c r="M154" s="222">
        <f t="shared" si="132"/>
        <v>16.600000000000001</v>
      </c>
      <c r="N154" s="227">
        <f>N85+N75+N68+N34</f>
        <v>0</v>
      </c>
      <c r="O154" s="227">
        <f t="shared" ref="O154:P154" si="144">O85+O75+O68+O34</f>
        <v>0</v>
      </c>
      <c r="P154" s="227">
        <f t="shared" si="144"/>
        <v>16.600000000000001</v>
      </c>
      <c r="Q154" s="222">
        <f t="shared" si="133"/>
        <v>18.5</v>
      </c>
      <c r="R154" s="227">
        <f>R85+R75+R68+R34</f>
        <v>0</v>
      </c>
      <c r="S154" s="227">
        <f t="shared" ref="S154:T154" si="145">S85+S75+S68+S34</f>
        <v>0</v>
      </c>
      <c r="T154" s="227">
        <f t="shared" si="145"/>
        <v>18.5</v>
      </c>
      <c r="U154" s="222">
        <f t="shared" ref="U154:U156" si="146">V154+X154</f>
        <v>0</v>
      </c>
      <c r="V154" s="227">
        <f>V85+V75+V68+V34</f>
        <v>0</v>
      </c>
      <c r="W154" s="227">
        <f t="shared" ref="W154:X154" si="147">W85+W75+W68+W34</f>
        <v>0</v>
      </c>
      <c r="X154" s="363">
        <f t="shared" si="147"/>
        <v>0</v>
      </c>
    </row>
    <row r="155" spans="1:58" s="10" customFormat="1" ht="13.5" customHeight="1">
      <c r="A155" s="518" t="s">
        <v>156</v>
      </c>
      <c r="B155" s="519"/>
      <c r="C155" s="519"/>
      <c r="D155" s="519"/>
      <c r="E155" s="519"/>
      <c r="F155" s="519"/>
      <c r="G155" s="519"/>
      <c r="H155" s="520"/>
      <c r="I155" s="223"/>
      <c r="J155" s="227">
        <f>J142+J80+J21</f>
        <v>0</v>
      </c>
      <c r="K155" s="227">
        <f t="shared" ref="K155:L155" si="148">K142+K80+K21</f>
        <v>0</v>
      </c>
      <c r="L155" s="227">
        <f t="shared" si="148"/>
        <v>0</v>
      </c>
      <c r="M155" s="223">
        <f>N155+P155</f>
        <v>105</v>
      </c>
      <c r="N155" s="227">
        <f>N142+N80+N21</f>
        <v>45</v>
      </c>
      <c r="O155" s="227">
        <f t="shared" ref="O155:P155" si="149">O142+O80+O21</f>
        <v>0</v>
      </c>
      <c r="P155" s="227">
        <f t="shared" si="149"/>
        <v>60</v>
      </c>
      <c r="Q155" s="223">
        <f>R155+T155</f>
        <v>85</v>
      </c>
      <c r="R155" s="227">
        <f>R142+R80+R21</f>
        <v>60</v>
      </c>
      <c r="S155" s="227">
        <f t="shared" ref="S155:T155" si="150">S142+S80+S21</f>
        <v>0</v>
      </c>
      <c r="T155" s="227">
        <f t="shared" si="150"/>
        <v>25</v>
      </c>
      <c r="U155" s="223">
        <f>V155+X155</f>
        <v>60</v>
      </c>
      <c r="V155" s="227">
        <f>V142+V80+V21</f>
        <v>60</v>
      </c>
      <c r="W155" s="227">
        <f t="shared" ref="W155:X155" si="151">W142+W80+W21</f>
        <v>0</v>
      </c>
      <c r="X155" s="227">
        <f t="shared" si="151"/>
        <v>0</v>
      </c>
    </row>
    <row r="156" spans="1:58" s="10" customFormat="1" ht="13.5" customHeight="1" thickBot="1">
      <c r="A156" s="513" t="s">
        <v>157</v>
      </c>
      <c r="B156" s="514"/>
      <c r="C156" s="514"/>
      <c r="D156" s="514"/>
      <c r="E156" s="514"/>
      <c r="F156" s="514"/>
      <c r="G156" s="514"/>
      <c r="H156" s="515"/>
      <c r="I156" s="223">
        <f t="shared" si="131"/>
        <v>5.5</v>
      </c>
      <c r="J156" s="227">
        <f>J81+J33</f>
        <v>0</v>
      </c>
      <c r="K156" s="227">
        <f t="shared" ref="K156:L156" si="152">K81+K33</f>
        <v>0</v>
      </c>
      <c r="L156" s="227">
        <f t="shared" si="152"/>
        <v>5.5</v>
      </c>
      <c r="M156" s="223">
        <f t="shared" si="132"/>
        <v>22.2</v>
      </c>
      <c r="N156" s="333">
        <f>N81+N33</f>
        <v>0</v>
      </c>
      <c r="O156" s="227">
        <f t="shared" ref="O156:P156" si="153">O81+O33</f>
        <v>0</v>
      </c>
      <c r="P156" s="227">
        <f t="shared" si="153"/>
        <v>22.2</v>
      </c>
      <c r="Q156" s="223">
        <f t="shared" si="133"/>
        <v>22.2</v>
      </c>
      <c r="R156" s="227">
        <f>R81+R33</f>
        <v>0</v>
      </c>
      <c r="S156" s="227">
        <f t="shared" ref="S156:T156" si="154">S81+S33</f>
        <v>0</v>
      </c>
      <c r="T156" s="227">
        <f t="shared" si="154"/>
        <v>22.2</v>
      </c>
      <c r="U156" s="223">
        <f t="shared" si="146"/>
        <v>0</v>
      </c>
      <c r="V156" s="227">
        <f>V81+V33</f>
        <v>0</v>
      </c>
      <c r="W156" s="227">
        <f t="shared" ref="W156:X156" si="155">W81+W33</f>
        <v>0</v>
      </c>
      <c r="X156" s="330">
        <f t="shared" si="155"/>
        <v>0</v>
      </c>
    </row>
    <row r="157" spans="1:58" s="10" customFormat="1" ht="13.5" customHeight="1" thickBot="1">
      <c r="A157" s="501" t="s">
        <v>29</v>
      </c>
      <c r="B157" s="502"/>
      <c r="C157" s="502"/>
      <c r="D157" s="502"/>
      <c r="E157" s="502"/>
      <c r="F157" s="502"/>
      <c r="G157" s="502"/>
      <c r="H157" s="503"/>
      <c r="I157" s="172">
        <f t="shared" ref="I157:X157" si="156">SUM(I149:I156)</f>
        <v>2985.4</v>
      </c>
      <c r="J157" s="229">
        <f t="shared" si="156"/>
        <v>1045.6000000000001</v>
      </c>
      <c r="K157" s="229">
        <f t="shared" si="156"/>
        <v>88.3</v>
      </c>
      <c r="L157" s="225">
        <f t="shared" si="156"/>
        <v>1939.8000000000002</v>
      </c>
      <c r="M157" s="172">
        <f t="shared" si="156"/>
        <v>1566.6999999999998</v>
      </c>
      <c r="N157" s="229">
        <f t="shared" si="156"/>
        <v>799.1</v>
      </c>
      <c r="O157" s="229">
        <f t="shared" si="156"/>
        <v>80.3</v>
      </c>
      <c r="P157" s="225">
        <f t="shared" si="156"/>
        <v>767.6</v>
      </c>
      <c r="Q157" s="231">
        <f t="shared" si="156"/>
        <v>1911.3</v>
      </c>
      <c r="R157" s="234">
        <f t="shared" si="156"/>
        <v>878.4</v>
      </c>
      <c r="S157" s="233">
        <f t="shared" si="156"/>
        <v>99.6</v>
      </c>
      <c r="T157" s="232">
        <f t="shared" si="156"/>
        <v>1032.9000000000001</v>
      </c>
      <c r="U157" s="231">
        <f t="shared" si="156"/>
        <v>977.6</v>
      </c>
      <c r="V157" s="234">
        <f t="shared" si="156"/>
        <v>787.6</v>
      </c>
      <c r="W157" s="233">
        <f t="shared" si="156"/>
        <v>87.6</v>
      </c>
      <c r="X157" s="232">
        <f t="shared" si="156"/>
        <v>190</v>
      </c>
    </row>
    <row r="158" spans="1:58" s="5" customFormat="1" ht="15.75" customHeight="1">
      <c r="A158" s="498"/>
      <c r="B158" s="499"/>
      <c r="C158" s="499"/>
      <c r="D158" s="499"/>
      <c r="E158" s="499"/>
      <c r="F158" s="499"/>
      <c r="G158" s="499"/>
      <c r="H158" s="499"/>
      <c r="I158" s="500"/>
      <c r="J158" s="500"/>
      <c r="K158" s="500"/>
      <c r="L158" s="500"/>
      <c r="M158" s="4"/>
      <c r="N158" s="230"/>
      <c r="O158" s="4"/>
      <c r="P158" s="4"/>
      <c r="Q158" s="4"/>
      <c r="R158" s="230"/>
      <c r="S158" s="230"/>
      <c r="T158" s="4"/>
      <c r="U158" s="4"/>
      <c r="V158" s="230"/>
      <c r="W158" s="230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</row>
    <row r="159" spans="1:58" s="5" customFormat="1">
      <c r="A159" s="18"/>
      <c r="B159" s="18"/>
      <c r="C159" s="18"/>
      <c r="D159" s="19"/>
      <c r="E159" s="18"/>
      <c r="F159" s="10"/>
      <c r="G159" s="20"/>
      <c r="H159" s="10"/>
      <c r="I159" s="14">
        <f t="shared" ref="I159:X159" si="157">I148-I157</f>
        <v>0</v>
      </c>
      <c r="J159" s="14">
        <f t="shared" si="157"/>
        <v>0</v>
      </c>
      <c r="K159" s="14">
        <f t="shared" si="157"/>
        <v>0</v>
      </c>
      <c r="L159" s="14">
        <f t="shared" si="157"/>
        <v>0</v>
      </c>
      <c r="M159" s="14">
        <f t="shared" si="157"/>
        <v>0</v>
      </c>
      <c r="N159" s="14">
        <f t="shared" si="157"/>
        <v>0</v>
      </c>
      <c r="O159" s="14">
        <f t="shared" si="157"/>
        <v>0</v>
      </c>
      <c r="P159" s="14">
        <f t="shared" si="157"/>
        <v>0</v>
      </c>
      <c r="Q159" s="14">
        <f t="shared" si="157"/>
        <v>0</v>
      </c>
      <c r="R159" s="14">
        <f t="shared" si="157"/>
        <v>0</v>
      </c>
      <c r="S159" s="14">
        <f t="shared" si="157"/>
        <v>0</v>
      </c>
      <c r="T159" s="14">
        <f t="shared" si="157"/>
        <v>0</v>
      </c>
      <c r="U159" s="14">
        <f t="shared" si="157"/>
        <v>0</v>
      </c>
      <c r="V159" s="14">
        <f t="shared" si="157"/>
        <v>0</v>
      </c>
      <c r="W159" s="14">
        <f t="shared" si="157"/>
        <v>0</v>
      </c>
      <c r="X159" s="14">
        <f t="shared" si="157"/>
        <v>0</v>
      </c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</row>
    <row r="160" spans="1:58">
      <c r="A160" s="18"/>
      <c r="C160" s="18"/>
      <c r="D160" s="19"/>
      <c r="E160" s="18"/>
      <c r="F160" s="10"/>
      <c r="G160" s="239"/>
      <c r="H160" s="239"/>
      <c r="I160" s="14"/>
      <c r="J160" s="15"/>
      <c r="K160" s="15"/>
      <c r="L160" s="15"/>
      <c r="M160" s="14"/>
      <c r="N160" s="15"/>
      <c r="O160" s="15"/>
      <c r="P160" s="15"/>
      <c r="Q160" s="14"/>
      <c r="R160" s="15"/>
      <c r="S160" s="15"/>
      <c r="T160" s="15"/>
      <c r="U160" s="14"/>
      <c r="V160" s="15"/>
      <c r="W160" s="15"/>
      <c r="X160" s="15"/>
      <c r="BC160" s="2"/>
      <c r="BD160" s="2"/>
      <c r="BE160" s="2"/>
      <c r="BF160" s="2"/>
    </row>
    <row r="161" spans="2:58">
      <c r="B161" s="18"/>
      <c r="BC161" s="2"/>
      <c r="BD161" s="2"/>
      <c r="BE161" s="2"/>
      <c r="BF161" s="2"/>
    </row>
    <row r="162" spans="2:58">
      <c r="B162" s="18"/>
      <c r="G162" s="240"/>
      <c r="H162" s="240"/>
      <c r="BC162" s="2"/>
      <c r="BD162" s="2"/>
      <c r="BE162" s="2"/>
      <c r="BF162" s="2"/>
    </row>
    <row r="163" spans="2:58">
      <c r="B163" s="18"/>
      <c r="G163" s="240"/>
      <c r="H163" s="240"/>
      <c r="BC163" s="2"/>
      <c r="BD163" s="2"/>
      <c r="BE163" s="2"/>
      <c r="BF163" s="2"/>
    </row>
    <row r="164" spans="2:58" ht="12.75" customHeight="1">
      <c r="G164" s="240"/>
      <c r="H164" s="240"/>
      <c r="BC164" s="2"/>
      <c r="BD164" s="2"/>
      <c r="BE164" s="2"/>
      <c r="BF164" s="2"/>
    </row>
    <row r="165" spans="2:58" ht="12.75" customHeight="1">
      <c r="G165" s="240"/>
      <c r="H165" s="240"/>
      <c r="BC165" s="2"/>
      <c r="BD165" s="2"/>
      <c r="BE165" s="2"/>
      <c r="BF165" s="2"/>
    </row>
    <row r="166" spans="2:58">
      <c r="G166" s="240"/>
      <c r="H166" s="240"/>
      <c r="BC166" s="2"/>
      <c r="BD166" s="2"/>
      <c r="BE166" s="2"/>
      <c r="BF166" s="2"/>
    </row>
    <row r="167" spans="2:58">
      <c r="G167" s="240"/>
      <c r="H167" s="240"/>
      <c r="BC167" s="2"/>
      <c r="BD167" s="2"/>
      <c r="BE167" s="2"/>
      <c r="BF167" s="2"/>
    </row>
    <row r="168" spans="2:58">
      <c r="G168" s="240"/>
      <c r="H168" s="240"/>
      <c r="BC168" s="2"/>
      <c r="BD168" s="2"/>
      <c r="BE168" s="2"/>
      <c r="BF168" s="2"/>
    </row>
    <row r="169" spans="2:58">
      <c r="G169" s="240"/>
      <c r="H169" s="240"/>
      <c r="BC169" s="2"/>
      <c r="BD169" s="2"/>
      <c r="BE169" s="2"/>
      <c r="BF169" s="2"/>
    </row>
    <row r="170" spans="2:58">
      <c r="G170" s="240"/>
      <c r="H170" s="240"/>
      <c r="BC170" s="2"/>
      <c r="BD170" s="2"/>
      <c r="BE170" s="2"/>
      <c r="BF170" s="2"/>
    </row>
    <row r="171" spans="2:58" ht="12.75" customHeight="1">
      <c r="G171" s="240"/>
      <c r="H171" s="240"/>
      <c r="BC171" s="2"/>
      <c r="BD171" s="2"/>
      <c r="BE171" s="2"/>
      <c r="BF171" s="2"/>
    </row>
    <row r="172" spans="2:58">
      <c r="G172" s="240"/>
      <c r="H172" s="240"/>
      <c r="BC172" s="2"/>
      <c r="BD172" s="2"/>
      <c r="BE172" s="2"/>
      <c r="BF172" s="2"/>
    </row>
    <row r="173" spans="2:58">
      <c r="G173" s="240"/>
      <c r="H173" s="240"/>
      <c r="BC173" s="2"/>
      <c r="BD173" s="2"/>
      <c r="BE173" s="2"/>
      <c r="BF173" s="2"/>
    </row>
    <row r="174" spans="2:58">
      <c r="G174" s="240"/>
      <c r="H174" s="240"/>
      <c r="BC174" s="2"/>
      <c r="BD174" s="2"/>
      <c r="BE174" s="2"/>
      <c r="BF174" s="2"/>
    </row>
    <row r="175" spans="2:58">
      <c r="G175" s="240"/>
      <c r="H175" s="240"/>
      <c r="BC175" s="2"/>
      <c r="BD175" s="2"/>
      <c r="BE175" s="2"/>
      <c r="BF175" s="2"/>
    </row>
    <row r="176" spans="2:58">
      <c r="G176" s="240"/>
      <c r="H176" s="240"/>
      <c r="BC176" s="2"/>
      <c r="BD176" s="2"/>
      <c r="BE176" s="2"/>
      <c r="BF176" s="2"/>
    </row>
    <row r="177" spans="4:58">
      <c r="BC177" s="2"/>
      <c r="BD177" s="2"/>
      <c r="BE177" s="2"/>
      <c r="BF177" s="2"/>
    </row>
    <row r="178" spans="4:58">
      <c r="BC178" s="2"/>
      <c r="BD178" s="2"/>
      <c r="BE178" s="2"/>
      <c r="BF178" s="2"/>
    </row>
    <row r="179" spans="4:58" ht="21" customHeight="1">
      <c r="D179" s="24"/>
      <c r="E179" s="25"/>
      <c r="F179" s="1"/>
      <c r="G179" s="241"/>
      <c r="H179" s="241"/>
      <c r="I179" s="16"/>
      <c r="J179" s="17"/>
      <c r="K179" s="17"/>
      <c r="L179" s="17"/>
      <c r="M179" s="16"/>
      <c r="N179" s="17"/>
      <c r="O179" s="17"/>
      <c r="P179" s="17"/>
      <c r="Q179" s="16"/>
      <c r="R179" s="17"/>
      <c r="S179" s="17"/>
      <c r="T179" s="17"/>
      <c r="U179" s="16"/>
      <c r="V179" s="17"/>
      <c r="W179" s="17"/>
      <c r="X179" s="17"/>
      <c r="BC179" s="2"/>
      <c r="BD179" s="2"/>
      <c r="BE179" s="2"/>
      <c r="BF179" s="2"/>
    </row>
    <row r="180" spans="4:58">
      <c r="D180" s="24"/>
      <c r="E180" s="25"/>
      <c r="F180" s="1"/>
      <c r="G180" s="25"/>
      <c r="H180" s="1"/>
      <c r="I180" s="16"/>
      <c r="J180" s="17"/>
      <c r="K180" s="17"/>
      <c r="L180" s="17"/>
      <c r="M180" s="16"/>
      <c r="N180" s="17"/>
      <c r="O180" s="17"/>
      <c r="P180" s="17"/>
      <c r="Q180" s="16"/>
      <c r="R180" s="17"/>
      <c r="S180" s="17"/>
      <c r="T180" s="17"/>
      <c r="U180" s="16"/>
      <c r="V180" s="17"/>
      <c r="W180" s="17"/>
      <c r="X180" s="17"/>
      <c r="BC180" s="2"/>
      <c r="BD180" s="2"/>
      <c r="BE180" s="2"/>
      <c r="BF180" s="2"/>
    </row>
    <row r="181" spans="4:58">
      <c r="D181" s="24"/>
      <c r="E181" s="25"/>
      <c r="F181" s="1"/>
      <c r="G181" s="25"/>
      <c r="H181" s="1"/>
      <c r="I181" s="16"/>
      <c r="J181" s="17"/>
      <c r="K181" s="17"/>
      <c r="L181" s="17"/>
      <c r="M181" s="16"/>
      <c r="N181" s="17"/>
      <c r="O181" s="17"/>
      <c r="P181" s="17"/>
      <c r="Q181" s="16"/>
      <c r="R181" s="17"/>
      <c r="S181" s="17"/>
      <c r="T181" s="17"/>
      <c r="U181" s="16"/>
      <c r="V181" s="17"/>
      <c r="W181" s="17"/>
      <c r="X181" s="17"/>
      <c r="BC181" s="2"/>
      <c r="BD181" s="2"/>
      <c r="BE181" s="2"/>
      <c r="BF181" s="2"/>
    </row>
    <row r="182" spans="4:58">
      <c r="D182" s="24"/>
      <c r="E182" s="25"/>
      <c r="F182" s="1"/>
      <c r="G182" s="25"/>
      <c r="H182" s="1"/>
      <c r="I182" s="16"/>
      <c r="J182" s="17"/>
      <c r="K182" s="17"/>
      <c r="L182" s="17"/>
      <c r="M182" s="16"/>
      <c r="N182" s="17"/>
      <c r="O182" s="17"/>
      <c r="P182" s="17"/>
      <c r="Q182" s="16"/>
      <c r="R182" s="17"/>
      <c r="S182" s="17"/>
      <c r="T182" s="17"/>
      <c r="U182" s="16"/>
      <c r="V182" s="17"/>
      <c r="W182" s="17"/>
      <c r="X182" s="17"/>
      <c r="BC182" s="2"/>
      <c r="BD182" s="2"/>
      <c r="BE182" s="2"/>
      <c r="BF182" s="2"/>
    </row>
    <row r="183" spans="4:58">
      <c r="D183" s="24"/>
      <c r="E183" s="25"/>
      <c r="F183" s="1"/>
      <c r="G183" s="25"/>
      <c r="H183" s="1"/>
      <c r="I183" s="16"/>
      <c r="J183" s="17"/>
      <c r="K183" s="17"/>
      <c r="L183" s="17"/>
      <c r="M183" s="16"/>
      <c r="N183" s="17"/>
      <c r="O183" s="17"/>
      <c r="P183" s="17"/>
      <c r="Q183" s="16"/>
      <c r="R183" s="17"/>
      <c r="S183" s="17"/>
      <c r="T183" s="17"/>
      <c r="U183" s="16"/>
      <c r="V183" s="17"/>
      <c r="W183" s="17"/>
      <c r="X183" s="17"/>
      <c r="BC183" s="2"/>
      <c r="BD183" s="2"/>
      <c r="BE183" s="2"/>
      <c r="BF183" s="2"/>
    </row>
    <row r="184" spans="4:58">
      <c r="D184" s="24"/>
      <c r="E184" s="25"/>
      <c r="F184" s="1"/>
      <c r="G184" s="25"/>
      <c r="H184" s="1"/>
      <c r="I184" s="16"/>
      <c r="J184" s="17"/>
      <c r="K184" s="17"/>
      <c r="L184" s="17"/>
      <c r="M184" s="16"/>
      <c r="N184" s="17"/>
      <c r="O184" s="17"/>
      <c r="P184" s="17"/>
      <c r="Q184" s="16"/>
      <c r="R184" s="17"/>
      <c r="S184" s="17"/>
      <c r="T184" s="17"/>
      <c r="U184" s="16"/>
      <c r="V184" s="17"/>
      <c r="W184" s="17"/>
      <c r="X184" s="17"/>
      <c r="BC184" s="2"/>
      <c r="BD184" s="2"/>
      <c r="BE184" s="2"/>
      <c r="BF184" s="2"/>
    </row>
    <row r="185" spans="4:58">
      <c r="D185" s="24"/>
      <c r="E185" s="25"/>
      <c r="F185" s="1"/>
      <c r="G185" s="25"/>
      <c r="H185" s="1"/>
      <c r="I185" s="16"/>
      <c r="J185" s="17"/>
      <c r="K185" s="17"/>
      <c r="L185" s="17"/>
      <c r="M185" s="16"/>
      <c r="N185" s="17"/>
      <c r="O185" s="17"/>
      <c r="P185" s="17"/>
      <c r="Q185" s="16"/>
      <c r="R185" s="17"/>
      <c r="S185" s="17"/>
      <c r="T185" s="17"/>
      <c r="U185" s="16"/>
      <c r="V185" s="17"/>
      <c r="W185" s="17"/>
      <c r="X185" s="17"/>
      <c r="BC185" s="2"/>
      <c r="BD185" s="2"/>
      <c r="BE185" s="2"/>
      <c r="BF185" s="2"/>
    </row>
    <row r="186" spans="4:58">
      <c r="D186" s="24"/>
      <c r="E186" s="25"/>
      <c r="F186" s="1"/>
      <c r="G186" s="25"/>
      <c r="H186" s="1"/>
      <c r="I186" s="16"/>
      <c r="J186" s="17"/>
      <c r="K186" s="17"/>
      <c r="L186" s="17"/>
      <c r="M186" s="16"/>
      <c r="N186" s="17"/>
      <c r="O186" s="17"/>
      <c r="P186" s="17"/>
      <c r="Q186" s="16"/>
      <c r="R186" s="17"/>
      <c r="S186" s="17"/>
      <c r="T186" s="17"/>
      <c r="U186" s="16"/>
      <c r="V186" s="17"/>
      <c r="W186" s="17"/>
      <c r="X186" s="17"/>
      <c r="BC186" s="2"/>
      <c r="BD186" s="2"/>
      <c r="BE186" s="2"/>
      <c r="BF186" s="2"/>
    </row>
    <row r="187" spans="4:58">
      <c r="D187" s="24"/>
      <c r="E187" s="25"/>
      <c r="F187" s="1"/>
      <c r="G187" s="25"/>
      <c r="H187" s="1"/>
      <c r="I187" s="16"/>
      <c r="J187" s="17"/>
      <c r="K187" s="17"/>
      <c r="L187" s="17"/>
      <c r="M187" s="16"/>
      <c r="N187" s="17"/>
      <c r="O187" s="17"/>
      <c r="P187" s="17"/>
      <c r="Q187" s="16"/>
      <c r="R187" s="17"/>
      <c r="S187" s="17"/>
      <c r="T187" s="17"/>
      <c r="U187" s="16"/>
      <c r="V187" s="17"/>
      <c r="W187" s="17"/>
      <c r="X187" s="17"/>
      <c r="BC187" s="2"/>
      <c r="BD187" s="2"/>
      <c r="BE187" s="2"/>
      <c r="BF187" s="2"/>
    </row>
    <row r="188" spans="4:58">
      <c r="D188" s="24"/>
      <c r="E188" s="25"/>
      <c r="F188" s="1"/>
      <c r="G188" s="25"/>
      <c r="H188" s="1"/>
      <c r="I188" s="16"/>
      <c r="J188" s="17"/>
      <c r="K188" s="17"/>
      <c r="L188" s="17"/>
      <c r="M188" s="16"/>
      <c r="N188" s="17"/>
      <c r="O188" s="17"/>
      <c r="P188" s="17"/>
      <c r="Q188" s="16"/>
      <c r="R188" s="17"/>
      <c r="S188" s="17"/>
      <c r="T188" s="17"/>
      <c r="U188" s="16"/>
      <c r="V188" s="17"/>
      <c r="W188" s="17"/>
      <c r="X188" s="17"/>
      <c r="BC188" s="2"/>
      <c r="BD188" s="2"/>
      <c r="BE188" s="2"/>
      <c r="BF188" s="2"/>
    </row>
    <row r="189" spans="4:58">
      <c r="D189" s="24"/>
      <c r="E189" s="25"/>
      <c r="F189" s="1"/>
      <c r="G189" s="25"/>
      <c r="H189" s="1"/>
      <c r="I189" s="16"/>
      <c r="J189" s="17"/>
      <c r="K189" s="17"/>
      <c r="L189" s="17"/>
      <c r="M189" s="16"/>
      <c r="N189" s="17"/>
      <c r="O189" s="17"/>
      <c r="P189" s="17"/>
      <c r="Q189" s="16"/>
      <c r="R189" s="17"/>
      <c r="S189" s="17"/>
      <c r="T189" s="17"/>
      <c r="U189" s="16"/>
      <c r="V189" s="17"/>
      <c r="W189" s="17"/>
      <c r="X189" s="17"/>
      <c r="BC189" s="2"/>
      <c r="BD189" s="2"/>
      <c r="BE189" s="2"/>
      <c r="BF189" s="2"/>
    </row>
    <row r="190" spans="4:58">
      <c r="D190" s="24"/>
      <c r="E190" s="25"/>
      <c r="F190" s="1"/>
      <c r="G190" s="25"/>
      <c r="H190" s="1"/>
      <c r="I190" s="16"/>
      <c r="J190" s="17"/>
      <c r="K190" s="17"/>
      <c r="L190" s="17"/>
      <c r="M190" s="16"/>
      <c r="N190" s="17"/>
      <c r="O190" s="17"/>
      <c r="P190" s="17"/>
      <c r="Q190" s="16"/>
      <c r="R190" s="17"/>
      <c r="S190" s="17"/>
      <c r="T190" s="17"/>
      <c r="U190" s="16"/>
      <c r="V190" s="17"/>
      <c r="W190" s="17"/>
      <c r="X190" s="17"/>
      <c r="BC190" s="2"/>
      <c r="BD190" s="2"/>
      <c r="BE190" s="2"/>
      <c r="BF190" s="2"/>
    </row>
    <row r="191" spans="4:58">
      <c r="D191" s="24"/>
      <c r="E191" s="25"/>
      <c r="F191" s="1"/>
      <c r="G191" s="25"/>
      <c r="H191" s="1"/>
      <c r="I191" s="16"/>
      <c r="J191" s="17"/>
      <c r="K191" s="17"/>
      <c r="L191" s="17"/>
      <c r="M191" s="16"/>
      <c r="N191" s="17"/>
      <c r="O191" s="17"/>
      <c r="P191" s="17"/>
      <c r="Q191" s="16"/>
      <c r="R191" s="17"/>
      <c r="S191" s="17"/>
      <c r="T191" s="17"/>
      <c r="U191" s="16"/>
      <c r="V191" s="17"/>
      <c r="W191" s="17"/>
      <c r="X191" s="17"/>
      <c r="BC191" s="2"/>
      <c r="BD191" s="2"/>
      <c r="BE191" s="2"/>
      <c r="BF191" s="2"/>
    </row>
    <row r="192" spans="4:58">
      <c r="D192" s="24"/>
      <c r="E192" s="25"/>
      <c r="F192" s="1"/>
      <c r="G192" s="25"/>
      <c r="H192" s="1"/>
      <c r="I192" s="16"/>
      <c r="J192" s="17"/>
      <c r="K192" s="17"/>
      <c r="L192" s="17"/>
      <c r="M192" s="16"/>
      <c r="N192" s="17"/>
      <c r="O192" s="17"/>
      <c r="P192" s="17"/>
      <c r="Q192" s="16"/>
      <c r="R192" s="17"/>
      <c r="S192" s="17"/>
      <c r="T192" s="17"/>
      <c r="U192" s="16"/>
      <c r="V192" s="17"/>
      <c r="W192" s="17"/>
      <c r="X192" s="17"/>
      <c r="BC192" s="2"/>
      <c r="BD192" s="2"/>
      <c r="BE192" s="2"/>
      <c r="BF192" s="2"/>
    </row>
    <row r="193" spans="4:58">
      <c r="D193" s="24"/>
      <c r="E193" s="25"/>
      <c r="F193" s="1"/>
      <c r="G193" s="25"/>
      <c r="H193" s="1"/>
      <c r="I193" s="16"/>
      <c r="J193" s="17"/>
      <c r="K193" s="17"/>
      <c r="L193" s="17"/>
      <c r="M193" s="16"/>
      <c r="N193" s="17"/>
      <c r="O193" s="17"/>
      <c r="P193" s="17"/>
      <c r="Q193" s="16"/>
      <c r="R193" s="17"/>
      <c r="S193" s="17"/>
      <c r="T193" s="17"/>
      <c r="U193" s="16"/>
      <c r="V193" s="17"/>
      <c r="W193" s="17"/>
      <c r="X193" s="17"/>
      <c r="BC193" s="2"/>
      <c r="BD193" s="2"/>
      <c r="BE193" s="2"/>
      <c r="BF193" s="2"/>
    </row>
    <row r="194" spans="4:58">
      <c r="D194" s="24"/>
      <c r="E194" s="25"/>
      <c r="F194" s="1"/>
      <c r="G194" s="25"/>
      <c r="H194" s="1"/>
      <c r="I194" s="16"/>
      <c r="J194" s="17"/>
      <c r="K194" s="17"/>
      <c r="L194" s="17"/>
      <c r="M194" s="16"/>
      <c r="N194" s="17"/>
      <c r="O194" s="17"/>
      <c r="P194" s="17"/>
      <c r="Q194" s="16"/>
      <c r="R194" s="17"/>
      <c r="S194" s="17"/>
      <c r="T194" s="17"/>
      <c r="U194" s="16"/>
      <c r="V194" s="17"/>
      <c r="W194" s="17"/>
      <c r="X194" s="17"/>
      <c r="BC194" s="2"/>
      <c r="BD194" s="2"/>
      <c r="BE194" s="2"/>
      <c r="BF194" s="2"/>
    </row>
    <row r="195" spans="4:58">
      <c r="D195" s="24"/>
      <c r="E195" s="25"/>
      <c r="F195" s="1"/>
      <c r="G195" s="25"/>
      <c r="H195" s="1"/>
      <c r="I195" s="16"/>
      <c r="J195" s="17"/>
      <c r="K195" s="17"/>
      <c r="L195" s="17"/>
      <c r="M195" s="16"/>
      <c r="N195" s="17"/>
      <c r="O195" s="17"/>
      <c r="P195" s="17"/>
      <c r="Q195" s="16"/>
      <c r="R195" s="17"/>
      <c r="S195" s="17"/>
      <c r="T195" s="17"/>
      <c r="U195" s="16"/>
      <c r="V195" s="17"/>
      <c r="W195" s="17"/>
      <c r="X195" s="17"/>
      <c r="BC195" s="2"/>
      <c r="BD195" s="2"/>
      <c r="BE195" s="2"/>
      <c r="BF195" s="2"/>
    </row>
    <row r="196" spans="4:58">
      <c r="D196" s="24"/>
      <c r="E196" s="25"/>
      <c r="F196" s="1"/>
      <c r="G196" s="25"/>
      <c r="H196" s="1"/>
      <c r="I196" s="16"/>
      <c r="J196" s="17"/>
      <c r="K196" s="17"/>
      <c r="L196" s="17"/>
      <c r="M196" s="16"/>
      <c r="N196" s="17"/>
      <c r="O196" s="17"/>
      <c r="P196" s="17"/>
      <c r="Q196" s="16"/>
      <c r="R196" s="17"/>
      <c r="S196" s="17"/>
      <c r="T196" s="17"/>
      <c r="U196" s="16"/>
      <c r="V196" s="17"/>
      <c r="W196" s="17"/>
      <c r="X196" s="17"/>
      <c r="BC196" s="2"/>
      <c r="BD196" s="2"/>
      <c r="BE196" s="2"/>
      <c r="BF196" s="2"/>
    </row>
    <row r="197" spans="4:58">
      <c r="D197" s="24"/>
      <c r="E197" s="25"/>
      <c r="F197" s="1"/>
      <c r="G197" s="25"/>
      <c r="H197" s="1"/>
      <c r="I197" s="16"/>
      <c r="J197" s="17"/>
      <c r="K197" s="17"/>
      <c r="L197" s="17"/>
      <c r="M197" s="16"/>
      <c r="N197" s="17"/>
      <c r="O197" s="17"/>
      <c r="P197" s="17"/>
      <c r="Q197" s="16"/>
      <c r="R197" s="17"/>
      <c r="S197" s="17"/>
      <c r="T197" s="17"/>
      <c r="U197" s="16"/>
      <c r="V197" s="17"/>
      <c r="W197" s="17"/>
      <c r="X197" s="17"/>
      <c r="BC197" s="2"/>
      <c r="BD197" s="2"/>
      <c r="BE197" s="2"/>
      <c r="BF197" s="2"/>
    </row>
    <row r="198" spans="4:58">
      <c r="D198" s="24"/>
      <c r="E198" s="25"/>
      <c r="F198" s="1"/>
      <c r="G198" s="25"/>
      <c r="H198" s="1"/>
      <c r="I198" s="16"/>
      <c r="J198" s="17"/>
      <c r="K198" s="17"/>
      <c r="L198" s="17"/>
      <c r="M198" s="16"/>
      <c r="N198" s="17"/>
      <c r="O198" s="17"/>
      <c r="P198" s="17"/>
      <c r="Q198" s="16"/>
      <c r="R198" s="17"/>
      <c r="S198" s="17"/>
      <c r="T198" s="17"/>
      <c r="U198" s="16"/>
      <c r="V198" s="17"/>
      <c r="W198" s="17"/>
      <c r="X198" s="17"/>
      <c r="BC198" s="2"/>
      <c r="BD198" s="2"/>
      <c r="BE198" s="2"/>
      <c r="BF198" s="2"/>
    </row>
    <row r="199" spans="4:58">
      <c r="D199" s="24"/>
      <c r="E199" s="25"/>
      <c r="F199" s="1"/>
      <c r="G199" s="25"/>
      <c r="H199" s="1"/>
      <c r="I199" s="16"/>
      <c r="J199" s="17"/>
      <c r="K199" s="17"/>
      <c r="L199" s="17"/>
      <c r="M199" s="16"/>
      <c r="N199" s="17"/>
      <c r="O199" s="17"/>
      <c r="P199" s="17"/>
      <c r="Q199" s="16"/>
      <c r="R199" s="17"/>
      <c r="S199" s="17"/>
      <c r="T199" s="17"/>
      <c r="U199" s="16"/>
      <c r="V199" s="17"/>
      <c r="W199" s="17"/>
      <c r="X199" s="17"/>
      <c r="BC199" s="2"/>
      <c r="BD199" s="2"/>
      <c r="BE199" s="2"/>
      <c r="BF199" s="2"/>
    </row>
    <row r="200" spans="4:58">
      <c r="D200" s="24"/>
      <c r="E200" s="25"/>
      <c r="F200" s="1"/>
      <c r="G200" s="25"/>
      <c r="H200" s="1"/>
      <c r="I200" s="16"/>
      <c r="J200" s="17"/>
      <c r="K200" s="17"/>
      <c r="L200" s="17"/>
      <c r="M200" s="16"/>
      <c r="N200" s="17"/>
      <c r="O200" s="17"/>
      <c r="P200" s="17"/>
      <c r="Q200" s="16"/>
      <c r="R200" s="17"/>
      <c r="S200" s="17"/>
      <c r="T200" s="17"/>
      <c r="U200" s="16"/>
      <c r="V200" s="17"/>
      <c r="W200" s="17"/>
      <c r="X200" s="17"/>
      <c r="BC200" s="2"/>
      <c r="BD200" s="2"/>
      <c r="BE200" s="2"/>
      <c r="BF200" s="2"/>
    </row>
    <row r="201" spans="4:58">
      <c r="D201" s="24"/>
      <c r="E201" s="25"/>
      <c r="F201" s="1"/>
      <c r="G201" s="25"/>
      <c r="H201" s="1"/>
      <c r="I201" s="16"/>
      <c r="J201" s="17"/>
      <c r="K201" s="17"/>
      <c r="L201" s="17"/>
      <c r="M201" s="16"/>
      <c r="N201" s="17"/>
      <c r="O201" s="17"/>
      <c r="P201" s="17"/>
      <c r="Q201" s="16"/>
      <c r="R201" s="17"/>
      <c r="S201" s="17"/>
      <c r="T201" s="17"/>
      <c r="U201" s="16"/>
      <c r="V201" s="17"/>
      <c r="W201" s="17"/>
      <c r="X201" s="17"/>
      <c r="BC201" s="2"/>
      <c r="BD201" s="2"/>
      <c r="BE201" s="2"/>
      <c r="BF201" s="2"/>
    </row>
    <row r="202" spans="4:58">
      <c r="D202" s="24"/>
      <c r="E202" s="25"/>
      <c r="F202" s="1"/>
      <c r="G202" s="25"/>
      <c r="H202" s="1"/>
      <c r="I202" s="16"/>
      <c r="J202" s="17"/>
      <c r="K202" s="17"/>
      <c r="L202" s="17"/>
      <c r="M202" s="16"/>
      <c r="N202" s="17"/>
      <c r="O202" s="17"/>
      <c r="P202" s="17"/>
      <c r="Q202" s="16"/>
      <c r="R202" s="17"/>
      <c r="S202" s="17"/>
      <c r="T202" s="17"/>
      <c r="U202" s="16"/>
      <c r="V202" s="17"/>
      <c r="W202" s="17"/>
      <c r="X202" s="17"/>
      <c r="BC202" s="2"/>
      <c r="BD202" s="2"/>
      <c r="BE202" s="2"/>
      <c r="BF202" s="2"/>
    </row>
    <row r="203" spans="4:58">
      <c r="D203" s="24"/>
      <c r="E203" s="25"/>
      <c r="F203" s="1"/>
      <c r="G203" s="25"/>
      <c r="H203" s="1"/>
      <c r="I203" s="16"/>
      <c r="J203" s="17"/>
      <c r="K203" s="17"/>
      <c r="L203" s="17"/>
      <c r="M203" s="16"/>
      <c r="N203" s="17"/>
      <c r="O203" s="17"/>
      <c r="P203" s="17"/>
      <c r="Q203" s="16"/>
      <c r="R203" s="17"/>
      <c r="S203" s="17"/>
      <c r="T203" s="17"/>
      <c r="U203" s="16"/>
      <c r="V203" s="17"/>
      <c r="W203" s="17"/>
      <c r="X203" s="17"/>
      <c r="BC203" s="2"/>
      <c r="BD203" s="2"/>
      <c r="BE203" s="2"/>
      <c r="BF203" s="2"/>
    </row>
    <row r="204" spans="4:58">
      <c r="D204" s="24"/>
      <c r="E204" s="25"/>
      <c r="F204" s="1"/>
      <c r="G204" s="25"/>
      <c r="H204" s="1"/>
      <c r="I204" s="16"/>
      <c r="J204" s="17"/>
      <c r="K204" s="17"/>
      <c r="L204" s="17"/>
      <c r="M204" s="16"/>
      <c r="N204" s="17"/>
      <c r="O204" s="17"/>
      <c r="P204" s="17"/>
      <c r="Q204" s="16"/>
      <c r="R204" s="17"/>
      <c r="S204" s="17"/>
      <c r="T204" s="17"/>
      <c r="U204" s="16"/>
      <c r="V204" s="17"/>
      <c r="W204" s="17"/>
      <c r="X204" s="17"/>
      <c r="BC204" s="2"/>
      <c r="BD204" s="2"/>
      <c r="BE204" s="2"/>
      <c r="BF204" s="2"/>
    </row>
    <row r="205" spans="4:58">
      <c r="D205" s="24"/>
      <c r="E205" s="25"/>
      <c r="F205" s="1"/>
      <c r="G205" s="25"/>
      <c r="H205" s="1"/>
      <c r="I205" s="16"/>
      <c r="J205" s="17"/>
      <c r="K205" s="17"/>
      <c r="L205" s="17"/>
      <c r="M205" s="16"/>
      <c r="N205" s="17"/>
      <c r="O205" s="17"/>
      <c r="P205" s="17"/>
      <c r="Q205" s="16"/>
      <c r="R205" s="17"/>
      <c r="S205" s="17"/>
      <c r="T205" s="17"/>
      <c r="U205" s="16"/>
      <c r="V205" s="17"/>
      <c r="W205" s="17"/>
      <c r="X205" s="17"/>
      <c r="BC205" s="2"/>
      <c r="BD205" s="2"/>
      <c r="BE205" s="2"/>
      <c r="BF205" s="2"/>
    </row>
    <row r="206" spans="4:58">
      <c r="D206" s="24"/>
      <c r="E206" s="25"/>
      <c r="F206" s="1"/>
      <c r="G206" s="25"/>
      <c r="H206" s="1"/>
      <c r="I206" s="16"/>
      <c r="J206" s="17"/>
      <c r="K206" s="17"/>
      <c r="L206" s="17"/>
      <c r="M206" s="16"/>
      <c r="N206" s="17"/>
      <c r="O206" s="17"/>
      <c r="P206" s="17"/>
      <c r="Q206" s="16"/>
      <c r="R206" s="17"/>
      <c r="S206" s="17"/>
      <c r="T206" s="17"/>
      <c r="U206" s="16"/>
      <c r="V206" s="17"/>
      <c r="W206" s="17"/>
      <c r="X206" s="17"/>
      <c r="BC206" s="2"/>
      <c r="BD206" s="2"/>
      <c r="BE206" s="2"/>
      <c r="BF206" s="2"/>
    </row>
    <row r="207" spans="4:58">
      <c r="D207" s="24"/>
      <c r="E207" s="25"/>
      <c r="F207" s="1"/>
      <c r="G207" s="25"/>
      <c r="H207" s="1"/>
      <c r="I207" s="16"/>
      <c r="J207" s="17"/>
      <c r="K207" s="17"/>
      <c r="L207" s="17"/>
      <c r="M207" s="16"/>
      <c r="N207" s="17"/>
      <c r="O207" s="17"/>
      <c r="P207" s="17"/>
      <c r="Q207" s="16"/>
      <c r="R207" s="17"/>
      <c r="S207" s="17"/>
      <c r="T207" s="17"/>
      <c r="U207" s="16"/>
      <c r="V207" s="17"/>
      <c r="W207" s="17"/>
      <c r="X207" s="17"/>
      <c r="BC207" s="2"/>
      <c r="BD207" s="2"/>
      <c r="BE207" s="2"/>
      <c r="BF207" s="2"/>
    </row>
    <row r="208" spans="4:58">
      <c r="D208" s="24"/>
      <c r="E208" s="25"/>
      <c r="F208" s="1"/>
      <c r="G208" s="25"/>
      <c r="H208" s="1"/>
      <c r="I208" s="16"/>
      <c r="J208" s="17"/>
      <c r="K208" s="17"/>
      <c r="L208" s="17"/>
      <c r="M208" s="16"/>
      <c r="N208" s="17"/>
      <c r="O208" s="17"/>
      <c r="P208" s="17"/>
      <c r="Q208" s="16"/>
      <c r="R208" s="17"/>
      <c r="S208" s="17"/>
      <c r="T208" s="17"/>
      <c r="U208" s="16"/>
      <c r="V208" s="17"/>
      <c r="W208" s="17"/>
      <c r="X208" s="17"/>
      <c r="BC208" s="2"/>
      <c r="BD208" s="2"/>
      <c r="BE208" s="2"/>
      <c r="BF208" s="2"/>
    </row>
    <row r="209" spans="55:58">
      <c r="BC209" s="2"/>
      <c r="BD209" s="2"/>
      <c r="BE209" s="2"/>
      <c r="BF209" s="2"/>
    </row>
  </sheetData>
  <mergeCells count="351">
    <mergeCell ref="C59:X59"/>
    <mergeCell ref="C78:X78"/>
    <mergeCell ref="B104:X104"/>
    <mergeCell ref="F15:H15"/>
    <mergeCell ref="C16:H16"/>
    <mergeCell ref="F79:F82"/>
    <mergeCell ref="G79:G82"/>
    <mergeCell ref="F83:H83"/>
    <mergeCell ref="F88:F91"/>
    <mergeCell ref="E80:E82"/>
    <mergeCell ref="E90:E91"/>
    <mergeCell ref="B20:B22"/>
    <mergeCell ref="B17:H17"/>
    <mergeCell ref="D14:D15"/>
    <mergeCell ref="F22:H22"/>
    <mergeCell ref="D20:D22"/>
    <mergeCell ref="F20:F21"/>
    <mergeCell ref="E26:E27"/>
    <mergeCell ref="C26:C27"/>
    <mergeCell ref="F27:H27"/>
    <mergeCell ref="G31:G34"/>
    <mergeCell ref="C31:C35"/>
    <mergeCell ref="F31:F34"/>
    <mergeCell ref="D31:D35"/>
    <mergeCell ref="U4:X4"/>
    <mergeCell ref="U5:U7"/>
    <mergeCell ref="V5:X5"/>
    <mergeCell ref="V6:W6"/>
    <mergeCell ref="X6:X7"/>
    <mergeCell ref="A8:X8"/>
    <mergeCell ref="A9:X9"/>
    <mergeCell ref="C23:C25"/>
    <mergeCell ref="A14:A15"/>
    <mergeCell ref="A20:A22"/>
    <mergeCell ref="D12:D13"/>
    <mergeCell ref="C12:C13"/>
    <mergeCell ref="B12:B13"/>
    <mergeCell ref="B14:B15"/>
    <mergeCell ref="E14:E15"/>
    <mergeCell ref="E20:E22"/>
    <mergeCell ref="C14:C15"/>
    <mergeCell ref="C20:C22"/>
    <mergeCell ref="C11:X11"/>
    <mergeCell ref="B18:X18"/>
    <mergeCell ref="C19:X19"/>
    <mergeCell ref="R5:T5"/>
    <mergeCell ref="R6:S6"/>
    <mergeCell ref="T6:T7"/>
    <mergeCell ref="F4:F7"/>
    <mergeCell ref="A3:H3"/>
    <mergeCell ref="K3:L3"/>
    <mergeCell ref="I5:I7"/>
    <mergeCell ref="J5:L5"/>
    <mergeCell ref="A23:A25"/>
    <mergeCell ref="A12:A13"/>
    <mergeCell ref="F13:H13"/>
    <mergeCell ref="E12:E13"/>
    <mergeCell ref="G20:G21"/>
    <mergeCell ref="F23:F24"/>
    <mergeCell ref="B23:B25"/>
    <mergeCell ref="D23:D25"/>
    <mergeCell ref="F25:H25"/>
    <mergeCell ref="E23:E25"/>
    <mergeCell ref="G23:G24"/>
    <mergeCell ref="A88:A92"/>
    <mergeCell ref="B106:B109"/>
    <mergeCell ref="B95:B97"/>
    <mergeCell ref="O3:P3"/>
    <mergeCell ref="M4:P4"/>
    <mergeCell ref="M5:M7"/>
    <mergeCell ref="G4:G7"/>
    <mergeCell ref="H4:H7"/>
    <mergeCell ref="N5:P5"/>
    <mergeCell ref="N6:O6"/>
    <mergeCell ref="P6:P7"/>
    <mergeCell ref="A4:A7"/>
    <mergeCell ref="B4:B7"/>
    <mergeCell ref="C4:C7"/>
    <mergeCell ref="D4:D7"/>
    <mergeCell ref="B10:X10"/>
    <mergeCell ref="L6:L7"/>
    <mergeCell ref="J6:K6"/>
    <mergeCell ref="I4:L4"/>
    <mergeCell ref="E4:E7"/>
    <mergeCell ref="W3:X3"/>
    <mergeCell ref="S3:T3"/>
    <mergeCell ref="Q4:T4"/>
    <mergeCell ref="Q5:Q7"/>
    <mergeCell ref="A62:A63"/>
    <mergeCell ref="G66:G68"/>
    <mergeCell ref="D66:D69"/>
    <mergeCell ref="A66:A69"/>
    <mergeCell ref="G36:G37"/>
    <mergeCell ref="F66:F68"/>
    <mergeCell ref="E62:E63"/>
    <mergeCell ref="B36:B38"/>
    <mergeCell ref="A84:A87"/>
    <mergeCell ref="E47:E48"/>
    <mergeCell ref="D45:D46"/>
    <mergeCell ref="A36:A38"/>
    <mergeCell ref="A43:A44"/>
    <mergeCell ref="E66:E69"/>
    <mergeCell ref="D64:D65"/>
    <mergeCell ref="D62:D63"/>
    <mergeCell ref="C53:C55"/>
    <mergeCell ref="B56:B57"/>
    <mergeCell ref="C56:C57"/>
    <mergeCell ref="D60:D61"/>
    <mergeCell ref="C60:C61"/>
    <mergeCell ref="B64:B65"/>
    <mergeCell ref="C64:C65"/>
    <mergeCell ref="E64:E65"/>
    <mergeCell ref="C112:H112"/>
    <mergeCell ref="F92:H92"/>
    <mergeCell ref="C102:H102"/>
    <mergeCell ref="F97:H97"/>
    <mergeCell ref="C93:C94"/>
    <mergeCell ref="F94:H94"/>
    <mergeCell ref="E110:E111"/>
    <mergeCell ref="F95:F96"/>
    <mergeCell ref="G95:G96"/>
    <mergeCell ref="D95:D97"/>
    <mergeCell ref="E95:E97"/>
    <mergeCell ref="A93:A94"/>
    <mergeCell ref="F118:H118"/>
    <mergeCell ref="D125:D126"/>
    <mergeCell ref="A135:A136"/>
    <mergeCell ref="B125:B126"/>
    <mergeCell ref="B129:B130"/>
    <mergeCell ref="B121:B122"/>
    <mergeCell ref="C134:X134"/>
    <mergeCell ref="D121:D122"/>
    <mergeCell ref="A125:A126"/>
    <mergeCell ref="C123:C124"/>
    <mergeCell ref="C129:C130"/>
    <mergeCell ref="D129:D130"/>
    <mergeCell ref="F130:H130"/>
    <mergeCell ref="F128:H128"/>
    <mergeCell ref="F124:H124"/>
    <mergeCell ref="F126:H126"/>
    <mergeCell ref="C117:C118"/>
    <mergeCell ref="E117:E118"/>
    <mergeCell ref="A106:A109"/>
    <mergeCell ref="A95:A97"/>
    <mergeCell ref="B110:B111"/>
    <mergeCell ref="A110:A111"/>
    <mergeCell ref="B93:B94"/>
    <mergeCell ref="A139:A141"/>
    <mergeCell ref="B139:B141"/>
    <mergeCell ref="C139:C141"/>
    <mergeCell ref="F139:F140"/>
    <mergeCell ref="B135:B136"/>
    <mergeCell ref="A129:A130"/>
    <mergeCell ref="B147:H147"/>
    <mergeCell ref="A151:H151"/>
    <mergeCell ref="A144:A145"/>
    <mergeCell ref="D144:D145"/>
    <mergeCell ref="E144:E145"/>
    <mergeCell ref="F145:H145"/>
    <mergeCell ref="A131:A132"/>
    <mergeCell ref="B131:B132"/>
    <mergeCell ref="C131:C132"/>
    <mergeCell ref="D131:D132"/>
    <mergeCell ref="F132:H132"/>
    <mergeCell ref="F143:H143"/>
    <mergeCell ref="C135:C136"/>
    <mergeCell ref="F136:H136"/>
    <mergeCell ref="E135:E136"/>
    <mergeCell ref="D139:D141"/>
    <mergeCell ref="F141:H141"/>
    <mergeCell ref="A158:L158"/>
    <mergeCell ref="A157:H157"/>
    <mergeCell ref="A152:H152"/>
    <mergeCell ref="A149:H149"/>
    <mergeCell ref="A148:H148"/>
    <mergeCell ref="A154:H154"/>
    <mergeCell ref="A142:A143"/>
    <mergeCell ref="B142:B143"/>
    <mergeCell ref="C142:C143"/>
    <mergeCell ref="D142:D143"/>
    <mergeCell ref="A156:H156"/>
    <mergeCell ref="B144:B145"/>
    <mergeCell ref="C144:C145"/>
    <mergeCell ref="C146:H146"/>
    <mergeCell ref="A150:H150"/>
    <mergeCell ref="E142:E143"/>
    <mergeCell ref="A153:H153"/>
    <mergeCell ref="A155:H155"/>
    <mergeCell ref="B26:B27"/>
    <mergeCell ref="D135:D136"/>
    <mergeCell ref="C133:H133"/>
    <mergeCell ref="F122:H122"/>
    <mergeCell ref="C137:H137"/>
    <mergeCell ref="C138:X138"/>
    <mergeCell ref="C125:C126"/>
    <mergeCell ref="F30:H30"/>
    <mergeCell ref="B50:H50"/>
    <mergeCell ref="E28:E30"/>
    <mergeCell ref="E36:E38"/>
    <mergeCell ref="D36:D38"/>
    <mergeCell ref="F36:F37"/>
    <mergeCell ref="D123:D124"/>
    <mergeCell ref="C70:C71"/>
    <mergeCell ref="E88:E89"/>
    <mergeCell ref="B103:H103"/>
    <mergeCell ref="D70:D71"/>
    <mergeCell ref="C62:C63"/>
    <mergeCell ref="F63:H63"/>
    <mergeCell ref="B66:B69"/>
    <mergeCell ref="C58:H58"/>
    <mergeCell ref="F109:H109"/>
    <mergeCell ref="C88:C92"/>
    <mergeCell ref="F57:H57"/>
    <mergeCell ref="D56:D57"/>
    <mergeCell ref="C41:H41"/>
    <mergeCell ref="E56:E57"/>
    <mergeCell ref="G53:G54"/>
    <mergeCell ref="F55:H55"/>
    <mergeCell ref="F53:F54"/>
    <mergeCell ref="D53:D55"/>
    <mergeCell ref="C47:C48"/>
    <mergeCell ref="E53:E55"/>
    <mergeCell ref="D28:D30"/>
    <mergeCell ref="B45:B46"/>
    <mergeCell ref="C43:C44"/>
    <mergeCell ref="C28:C30"/>
    <mergeCell ref="C45:C46"/>
    <mergeCell ref="A53:A55"/>
    <mergeCell ref="B31:B35"/>
    <mergeCell ref="F28:F29"/>
    <mergeCell ref="F38:H38"/>
    <mergeCell ref="C36:C38"/>
    <mergeCell ref="C42:X42"/>
    <mergeCell ref="B51:X51"/>
    <mergeCell ref="C52:X52"/>
    <mergeCell ref="F35:H35"/>
    <mergeCell ref="E31:E35"/>
    <mergeCell ref="A26:A27"/>
    <mergeCell ref="B43:B44"/>
    <mergeCell ref="D47:D48"/>
    <mergeCell ref="C49:H49"/>
    <mergeCell ref="F46:H46"/>
    <mergeCell ref="E45:E46"/>
    <mergeCell ref="F44:H44"/>
    <mergeCell ref="F48:H48"/>
    <mergeCell ref="A28:A30"/>
    <mergeCell ref="B28:B30"/>
    <mergeCell ref="A47:A48"/>
    <mergeCell ref="G28:G29"/>
    <mergeCell ref="A45:A46"/>
    <mergeCell ref="B47:B48"/>
    <mergeCell ref="E43:E44"/>
    <mergeCell ref="D43:D44"/>
    <mergeCell ref="A39:A40"/>
    <mergeCell ref="B39:B40"/>
    <mergeCell ref="C39:C40"/>
    <mergeCell ref="D39:D40"/>
    <mergeCell ref="E39:E40"/>
    <mergeCell ref="F40:H40"/>
    <mergeCell ref="D26:D27"/>
    <mergeCell ref="A31:A35"/>
    <mergeCell ref="C77:H77"/>
    <mergeCell ref="D74:D76"/>
    <mergeCell ref="G74:G75"/>
    <mergeCell ref="D72:D73"/>
    <mergeCell ref="C79:C83"/>
    <mergeCell ref="B79:B83"/>
    <mergeCell ref="G88:G91"/>
    <mergeCell ref="E93:E94"/>
    <mergeCell ref="G84:G86"/>
    <mergeCell ref="C84:C87"/>
    <mergeCell ref="D93:D94"/>
    <mergeCell ref="F87:H87"/>
    <mergeCell ref="E84:E87"/>
    <mergeCell ref="D84:D87"/>
    <mergeCell ref="B84:B87"/>
    <mergeCell ref="C72:C73"/>
    <mergeCell ref="C74:C76"/>
    <mergeCell ref="D88:D92"/>
    <mergeCell ref="B70:B71"/>
    <mergeCell ref="F73:H73"/>
    <mergeCell ref="F71:H71"/>
    <mergeCell ref="F76:H76"/>
    <mergeCell ref="E74:E76"/>
    <mergeCell ref="E70:E71"/>
    <mergeCell ref="F74:F75"/>
    <mergeCell ref="A127:A128"/>
    <mergeCell ref="B127:B128"/>
    <mergeCell ref="D117:D118"/>
    <mergeCell ref="D79:D83"/>
    <mergeCell ref="B117:B118"/>
    <mergeCell ref="D106:D109"/>
    <mergeCell ref="D114:D116"/>
    <mergeCell ref="F116:H116"/>
    <mergeCell ref="D110:D111"/>
    <mergeCell ref="C110:C111"/>
    <mergeCell ref="F111:H111"/>
    <mergeCell ref="A119:A120"/>
    <mergeCell ref="B119:B120"/>
    <mergeCell ref="C119:C120"/>
    <mergeCell ref="D119:D120"/>
    <mergeCell ref="F120:H120"/>
    <mergeCell ref="C121:C122"/>
    <mergeCell ref="A2:X2"/>
    <mergeCell ref="T1:X1"/>
    <mergeCell ref="C106:C109"/>
    <mergeCell ref="C95:C97"/>
    <mergeCell ref="C127:C128"/>
    <mergeCell ref="D127:D128"/>
    <mergeCell ref="G114:G115"/>
    <mergeCell ref="F114:F115"/>
    <mergeCell ref="C105:X105"/>
    <mergeCell ref="C113:X113"/>
    <mergeCell ref="A114:A116"/>
    <mergeCell ref="A56:A57"/>
    <mergeCell ref="A98:A99"/>
    <mergeCell ref="B98:B99"/>
    <mergeCell ref="C98:C99"/>
    <mergeCell ref="D98:D99"/>
    <mergeCell ref="E98:E99"/>
    <mergeCell ref="F84:F86"/>
    <mergeCell ref="A121:A122"/>
    <mergeCell ref="A123:A124"/>
    <mergeCell ref="B123:B124"/>
    <mergeCell ref="A117:A118"/>
    <mergeCell ref="B114:B116"/>
    <mergeCell ref="C114:C116"/>
    <mergeCell ref="A100:A101"/>
    <mergeCell ref="B100:B101"/>
    <mergeCell ref="C100:C101"/>
    <mergeCell ref="D100:D101"/>
    <mergeCell ref="E100:E101"/>
    <mergeCell ref="F101:H101"/>
    <mergeCell ref="B53:B55"/>
    <mergeCell ref="B88:B92"/>
    <mergeCell ref="E60:E61"/>
    <mergeCell ref="F61:H61"/>
    <mergeCell ref="A72:A73"/>
    <mergeCell ref="A74:A76"/>
    <mergeCell ref="A64:A65"/>
    <mergeCell ref="A60:A61"/>
    <mergeCell ref="A70:A71"/>
    <mergeCell ref="B60:B61"/>
    <mergeCell ref="B62:B63"/>
    <mergeCell ref="A79:A83"/>
    <mergeCell ref="F69:H69"/>
    <mergeCell ref="F65:H65"/>
    <mergeCell ref="F99:H99"/>
    <mergeCell ref="C66:C69"/>
    <mergeCell ref="B72:B73"/>
    <mergeCell ref="B74:B76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cellComments="asDisplayed" r:id="rId1"/>
  <headerFooter alignWithMargins="0">
    <oddHeader>&amp;C&amp;P&amp;R2 programa</oddHeader>
  </headerFooter>
  <rowBreaks count="7" manualBreakCount="7">
    <brk id="17" max="23" man="1"/>
    <brk id="30" max="23" man="1"/>
    <brk id="49" max="23" man="1"/>
    <brk id="61" max="23" man="1"/>
    <brk id="83" max="23" man="1"/>
    <brk id="126" max="23" man="1"/>
    <brk id="157" max="23" man="1"/>
  </rowBreaks>
  <colBreaks count="1" manualBreakCount="1">
    <brk id="24" max="1048575" man="1"/>
  </colBreaks>
  <ignoredErrors>
    <ignoredError sqref="M148 I148 I92 I87 I60 M60 M45 I4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2 lentele  </vt:lpstr>
      <vt:lpstr>'2 lentele  '!Print_Area</vt:lpstr>
      <vt:lpstr>'2 lentele  '!Print_Titles</vt:lpstr>
    </vt:vector>
  </TitlesOfParts>
  <Company>Klaipedos rajono savivaldybes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 Šatkus</dc:creator>
  <cp:lastModifiedBy>Vartotojas</cp:lastModifiedBy>
  <cp:lastPrinted>2020-11-03T06:30:09Z</cp:lastPrinted>
  <dcterms:created xsi:type="dcterms:W3CDTF">2005-07-20T12:43:59Z</dcterms:created>
  <dcterms:modified xsi:type="dcterms:W3CDTF">2020-12-09T10:06:11Z</dcterms:modified>
</cp:coreProperties>
</file>