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Strateginio planavimo ir projektu valdymo skyrius\Bendras Strateginis\1 VARDAI\Jovitos\Strateginis planavimas\2 2021-2023 m. SVP\TS_SVP 2021-2023_sausio variantas\"/>
    </mc:Choice>
  </mc:AlternateContent>
  <bookViews>
    <workbookView xWindow="-120" yWindow="-120" windowWidth="20730" windowHeight="11160"/>
  </bookViews>
  <sheets>
    <sheet name="2021" sheetId="6" r:id="rId1"/>
  </sheets>
  <definedNames>
    <definedName name="_xlnm.Print_Area" localSheetId="0">'2021'!$A$1:$X$348</definedName>
    <definedName name="_xlnm.Print_Titles" localSheetId="0">'2021'!$4:$7</definedName>
  </definedNames>
  <calcPr calcId="152511"/>
</workbook>
</file>

<file path=xl/calcChain.xml><?xml version="1.0" encoding="utf-8"?>
<calcChain xmlns="http://schemas.openxmlformats.org/spreadsheetml/2006/main">
  <c r="S165" i="6" l="1"/>
  <c r="S287" i="6" s="1"/>
  <c r="W173" i="6" l="1"/>
  <c r="V173" i="6"/>
  <c r="R173" i="6"/>
  <c r="Q287" i="6"/>
  <c r="U287" i="6"/>
  <c r="U285" i="6"/>
  <c r="M285" i="6"/>
  <c r="K287" i="6" l="1"/>
  <c r="L287" i="6"/>
  <c r="M287" i="6"/>
  <c r="N287" i="6"/>
  <c r="O287" i="6"/>
  <c r="P287" i="6"/>
  <c r="R287" i="6"/>
  <c r="T287" i="6"/>
  <c r="V287" i="6"/>
  <c r="W287" i="6"/>
  <c r="X287" i="6"/>
  <c r="J287" i="6"/>
  <c r="W172" i="6"/>
  <c r="V172" i="6"/>
  <c r="U172" i="6" s="1"/>
  <c r="S172" i="6"/>
  <c r="R172" i="6"/>
  <c r="Q172" i="6"/>
  <c r="O172" i="6"/>
  <c r="N172" i="6"/>
  <c r="M172" i="6" s="1"/>
  <c r="L172" i="6"/>
  <c r="K172" i="6"/>
  <c r="J172" i="6"/>
  <c r="I172" i="6" s="1"/>
  <c r="U171" i="6"/>
  <c r="Q171" i="6"/>
  <c r="M171" i="6"/>
  <c r="I171" i="6"/>
  <c r="N300" i="6"/>
  <c r="U119" i="6"/>
  <c r="Q119" i="6"/>
  <c r="M119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U72" i="6"/>
  <c r="Q72" i="6"/>
  <c r="M72" i="6"/>
  <c r="I72" i="6"/>
  <c r="K291" i="6" l="1"/>
  <c r="L291" i="6"/>
  <c r="N291" i="6"/>
  <c r="O291" i="6"/>
  <c r="P291" i="6"/>
  <c r="M291" i="6" s="1"/>
  <c r="R291" i="6"/>
  <c r="Q291" i="6" s="1"/>
  <c r="S291" i="6"/>
  <c r="T291" i="6"/>
  <c r="V291" i="6"/>
  <c r="U291" i="6" s="1"/>
  <c r="W291" i="6"/>
  <c r="X291" i="6"/>
  <c r="J291" i="6"/>
  <c r="J240" i="6"/>
  <c r="V240" i="6"/>
  <c r="R240" i="6"/>
  <c r="N240" i="6"/>
  <c r="U239" i="6"/>
  <c r="Q239" i="6"/>
  <c r="M239" i="6"/>
  <c r="I239" i="6"/>
  <c r="I256" i="6"/>
  <c r="X288" i="6" l="1"/>
  <c r="W288" i="6"/>
  <c r="V288" i="6"/>
  <c r="T288" i="6"/>
  <c r="S288" i="6"/>
  <c r="R288" i="6"/>
  <c r="P288" i="6"/>
  <c r="O288" i="6"/>
  <c r="N288" i="6"/>
  <c r="K288" i="6"/>
  <c r="L288" i="6"/>
  <c r="J288" i="6"/>
  <c r="M248" i="6"/>
  <c r="P250" i="6"/>
  <c r="K299" i="6" l="1"/>
  <c r="L299" i="6"/>
  <c r="J299" i="6"/>
  <c r="L214" i="6"/>
  <c r="K214" i="6"/>
  <c r="J214" i="6"/>
  <c r="I213" i="6"/>
  <c r="I212" i="6"/>
  <c r="I214" i="6" l="1"/>
  <c r="X252" i="6"/>
  <c r="W252" i="6"/>
  <c r="V252" i="6"/>
  <c r="T252" i="6"/>
  <c r="S252" i="6"/>
  <c r="R252" i="6"/>
  <c r="P252" i="6"/>
  <c r="M252" i="6" s="1"/>
  <c r="O252" i="6"/>
  <c r="N252" i="6"/>
  <c r="L252" i="6"/>
  <c r="K252" i="6"/>
  <c r="J252" i="6"/>
  <c r="U251" i="6"/>
  <c r="Q251" i="6"/>
  <c r="M251" i="6"/>
  <c r="I251" i="6"/>
  <c r="Q252" i="6" l="1"/>
  <c r="I252" i="6"/>
  <c r="U252" i="6"/>
  <c r="S290" i="6"/>
  <c r="T290" i="6"/>
  <c r="W290" i="6"/>
  <c r="X290" i="6"/>
  <c r="V290" i="6"/>
  <c r="R290" i="6"/>
  <c r="O290" i="6"/>
  <c r="P290" i="6"/>
  <c r="N290" i="6"/>
  <c r="K290" i="6"/>
  <c r="L290" i="6"/>
  <c r="J290" i="6"/>
  <c r="I238" i="6"/>
  <c r="U238" i="6"/>
  <c r="Q238" i="6"/>
  <c r="M238" i="6"/>
  <c r="U298" i="6"/>
  <c r="U301" i="6"/>
  <c r="Q298" i="6"/>
  <c r="Q301" i="6"/>
  <c r="M301" i="6"/>
  <c r="K300" i="6"/>
  <c r="L300" i="6"/>
  <c r="O300" i="6"/>
  <c r="P300" i="6"/>
  <c r="R300" i="6"/>
  <c r="S300" i="6"/>
  <c r="T300" i="6"/>
  <c r="V300" i="6"/>
  <c r="W300" i="6"/>
  <c r="X300" i="6"/>
  <c r="J300" i="6"/>
  <c r="W296" i="6"/>
  <c r="X296" i="6"/>
  <c r="V296" i="6"/>
  <c r="S296" i="6"/>
  <c r="T296" i="6"/>
  <c r="R296" i="6"/>
  <c r="O296" i="6"/>
  <c r="P296" i="6"/>
  <c r="N296" i="6"/>
  <c r="M300" i="6" l="1"/>
  <c r="Q300" i="6"/>
  <c r="U300" i="6"/>
  <c r="K294" i="6" l="1"/>
  <c r="L294" i="6"/>
  <c r="J294" i="6"/>
  <c r="W294" i="6"/>
  <c r="X294" i="6"/>
  <c r="V294" i="6"/>
  <c r="S294" i="6"/>
  <c r="T294" i="6"/>
  <c r="R294" i="6"/>
  <c r="O294" i="6"/>
  <c r="P294" i="6"/>
  <c r="N294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 s="1"/>
  <c r="U70" i="6"/>
  <c r="Q70" i="6"/>
  <c r="M70" i="6"/>
  <c r="I70" i="6"/>
  <c r="V69" i="6"/>
  <c r="R69" i="6"/>
  <c r="N69" i="6"/>
  <c r="U68" i="6"/>
  <c r="Q68" i="6"/>
  <c r="M68" i="6"/>
  <c r="I68" i="6"/>
  <c r="J69" i="6"/>
  <c r="U67" i="6"/>
  <c r="Q67" i="6"/>
  <c r="I20" i="6" l="1"/>
  <c r="I21" i="6"/>
  <c r="K296" i="6"/>
  <c r="L296" i="6"/>
  <c r="J296" i="6"/>
  <c r="O298" i="6"/>
  <c r="P298" i="6"/>
  <c r="N298" i="6"/>
  <c r="K298" i="6"/>
  <c r="L298" i="6"/>
  <c r="J298" i="6"/>
  <c r="W217" i="6"/>
  <c r="X217" i="6"/>
  <c r="V217" i="6"/>
  <c r="S217" i="6"/>
  <c r="T217" i="6"/>
  <c r="R217" i="6"/>
  <c r="O217" i="6"/>
  <c r="P217" i="6"/>
  <c r="N217" i="6"/>
  <c r="Q216" i="6"/>
  <c r="U216" i="6"/>
  <c r="M216" i="6"/>
  <c r="I298" i="6" l="1"/>
  <c r="M298" i="6"/>
  <c r="U249" i="6" l="1"/>
  <c r="Q249" i="6"/>
  <c r="M249" i="6"/>
  <c r="I249" i="6"/>
  <c r="L217" i="6" l="1"/>
  <c r="K217" i="6"/>
  <c r="J217" i="6"/>
  <c r="I217" i="6" s="1"/>
  <c r="U215" i="6"/>
  <c r="Q215" i="6"/>
  <c r="M215" i="6"/>
  <c r="I215" i="6"/>
  <c r="Q217" i="6" l="1"/>
  <c r="M217" i="6"/>
  <c r="U217" i="6"/>
  <c r="J257" i="6"/>
  <c r="V257" i="6"/>
  <c r="R257" i="6"/>
  <c r="N257" i="6"/>
  <c r="M256" i="6"/>
  <c r="Q256" i="6"/>
  <c r="U256" i="6"/>
  <c r="W165" i="6" l="1"/>
  <c r="V165" i="6"/>
  <c r="R165" i="6"/>
  <c r="O165" i="6"/>
  <c r="N165" i="6"/>
  <c r="U160" i="6"/>
  <c r="Q160" i="6"/>
  <c r="M160" i="6"/>
  <c r="K301" i="6" l="1"/>
  <c r="J301" i="6"/>
  <c r="I301" i="6"/>
  <c r="V202" i="6"/>
  <c r="R202" i="6"/>
  <c r="N202" i="6"/>
  <c r="J202" i="6"/>
  <c r="U200" i="6"/>
  <c r="Q200" i="6"/>
  <c r="M200" i="6"/>
  <c r="I200" i="6"/>
  <c r="W99" i="6" l="1"/>
  <c r="V99" i="6"/>
  <c r="U98" i="6"/>
  <c r="S99" i="6"/>
  <c r="R99" i="6"/>
  <c r="Q98" i="6"/>
  <c r="O99" i="6"/>
  <c r="N99" i="6"/>
  <c r="M98" i="6"/>
  <c r="K99" i="6"/>
  <c r="J99" i="6"/>
  <c r="I98" i="6"/>
  <c r="W96" i="6"/>
  <c r="V96" i="6"/>
  <c r="S96" i="6"/>
  <c r="R96" i="6"/>
  <c r="O96" i="6"/>
  <c r="N96" i="6"/>
  <c r="K96" i="6"/>
  <c r="J96" i="6"/>
  <c r="U95" i="6"/>
  <c r="Q95" i="6"/>
  <c r="M95" i="6"/>
  <c r="I95" i="6"/>
  <c r="W80" i="6"/>
  <c r="V80" i="6"/>
  <c r="S80" i="6"/>
  <c r="R80" i="6"/>
  <c r="O80" i="6"/>
  <c r="N80" i="6"/>
  <c r="U79" i="6"/>
  <c r="Q79" i="6"/>
  <c r="M79" i="6"/>
  <c r="I243" i="6" l="1"/>
  <c r="Q299" i="6" l="1"/>
  <c r="U299" i="6" l="1"/>
  <c r="M299" i="6"/>
  <c r="Q288" i="6"/>
  <c r="U288" i="6"/>
  <c r="U294" i="6"/>
  <c r="M294" i="6"/>
  <c r="M288" i="6"/>
  <c r="Q294" i="6"/>
  <c r="J192" i="6"/>
  <c r="I191" i="6"/>
  <c r="U290" i="6" l="1"/>
  <c r="M295" i="6"/>
  <c r="Q290" i="6"/>
  <c r="U296" i="6"/>
  <c r="M296" i="6"/>
  <c r="M290" i="6"/>
  <c r="Q296" i="6"/>
  <c r="W46" i="6"/>
  <c r="X46" i="6"/>
  <c r="V46" i="6"/>
  <c r="S46" i="6"/>
  <c r="T46" i="6"/>
  <c r="R46" i="6"/>
  <c r="O46" i="6"/>
  <c r="P46" i="6"/>
  <c r="N46" i="6"/>
  <c r="K46" i="6"/>
  <c r="L46" i="6"/>
  <c r="J46" i="6"/>
  <c r="I65" i="6"/>
  <c r="W164" i="6"/>
  <c r="X164" i="6"/>
  <c r="V164" i="6"/>
  <c r="S164" i="6"/>
  <c r="T164" i="6"/>
  <c r="R164" i="6"/>
  <c r="O164" i="6"/>
  <c r="P164" i="6"/>
  <c r="N164" i="6"/>
  <c r="K164" i="6"/>
  <c r="L164" i="6"/>
  <c r="J164" i="6"/>
  <c r="W234" i="6"/>
  <c r="X234" i="6"/>
  <c r="V234" i="6"/>
  <c r="S234" i="6"/>
  <c r="T234" i="6"/>
  <c r="R234" i="6"/>
  <c r="O234" i="6"/>
  <c r="P234" i="6"/>
  <c r="N234" i="6"/>
  <c r="K234" i="6"/>
  <c r="L234" i="6"/>
  <c r="J234" i="6"/>
  <c r="O224" i="6"/>
  <c r="P224" i="6"/>
  <c r="W240" i="6"/>
  <c r="X240" i="6"/>
  <c r="S240" i="6"/>
  <c r="T240" i="6"/>
  <c r="O240" i="6"/>
  <c r="P240" i="6"/>
  <c r="K240" i="6"/>
  <c r="L240" i="6"/>
  <c r="J209" i="6"/>
  <c r="I208" i="6"/>
  <c r="K202" i="6"/>
  <c r="L202" i="6"/>
  <c r="Q46" i="6" l="1"/>
  <c r="U46" i="6"/>
  <c r="M46" i="6"/>
  <c r="I258" i="6"/>
  <c r="X259" i="6"/>
  <c r="W259" i="6"/>
  <c r="V259" i="6"/>
  <c r="T259" i="6"/>
  <c r="S259" i="6"/>
  <c r="R259" i="6"/>
  <c r="P259" i="6"/>
  <c r="O259" i="6"/>
  <c r="N259" i="6"/>
  <c r="L259" i="6"/>
  <c r="K259" i="6"/>
  <c r="J259" i="6"/>
  <c r="U258" i="6"/>
  <c r="Q258" i="6"/>
  <c r="M258" i="6"/>
  <c r="I259" i="6" l="1"/>
  <c r="M259" i="6"/>
  <c r="U259" i="6"/>
  <c r="Q259" i="6"/>
  <c r="U295" i="6" l="1"/>
  <c r="Q295" i="6"/>
  <c r="M21" i="6"/>
  <c r="I288" i="6" l="1"/>
  <c r="W257" i="6" l="1"/>
  <c r="X257" i="6"/>
  <c r="V260" i="6"/>
  <c r="S257" i="6"/>
  <c r="T257" i="6"/>
  <c r="R260" i="6"/>
  <c r="O257" i="6"/>
  <c r="P257" i="6"/>
  <c r="N260" i="6"/>
  <c r="K257" i="6"/>
  <c r="L257" i="6"/>
  <c r="J260" i="6"/>
  <c r="W230" i="6"/>
  <c r="X230" i="6"/>
  <c r="V230" i="6"/>
  <c r="S230" i="6"/>
  <c r="T230" i="6"/>
  <c r="R230" i="6"/>
  <c r="O230" i="6"/>
  <c r="P230" i="6"/>
  <c r="N230" i="6"/>
  <c r="W206" i="6"/>
  <c r="X206" i="6"/>
  <c r="V206" i="6"/>
  <c r="S206" i="6"/>
  <c r="T206" i="6"/>
  <c r="R206" i="6"/>
  <c r="O206" i="6"/>
  <c r="P206" i="6"/>
  <c r="N206" i="6"/>
  <c r="K206" i="6"/>
  <c r="L206" i="6"/>
  <c r="J206" i="6"/>
  <c r="W202" i="6"/>
  <c r="X202" i="6"/>
  <c r="S202" i="6"/>
  <c r="T202" i="6"/>
  <c r="O202" i="6"/>
  <c r="P202" i="6"/>
  <c r="R196" i="6"/>
  <c r="S64" i="6"/>
  <c r="R64" i="6"/>
  <c r="O64" i="6"/>
  <c r="P64" i="6"/>
  <c r="N64" i="6"/>
  <c r="K64" i="6"/>
  <c r="L64" i="6"/>
  <c r="J64" i="6"/>
  <c r="U202" i="6" l="1"/>
  <c r="W250" i="6"/>
  <c r="X250" i="6"/>
  <c r="V250" i="6"/>
  <c r="S250" i="6"/>
  <c r="T250" i="6"/>
  <c r="R250" i="6"/>
  <c r="O250" i="6"/>
  <c r="N250" i="6"/>
  <c r="K250" i="6"/>
  <c r="L250" i="6"/>
  <c r="J250" i="6"/>
  <c r="U247" i="6"/>
  <c r="Q247" i="6"/>
  <c r="M247" i="6"/>
  <c r="I247" i="6"/>
  <c r="I250" i="6" l="1"/>
  <c r="U250" i="6"/>
  <c r="M250" i="6"/>
  <c r="Q250" i="6"/>
  <c r="K230" i="6"/>
  <c r="L230" i="6"/>
  <c r="J230" i="6"/>
  <c r="K165" i="6"/>
  <c r="J165" i="6"/>
  <c r="I160" i="6"/>
  <c r="I156" i="6"/>
  <c r="V192" i="6" l="1"/>
  <c r="R192" i="6"/>
  <c r="N192" i="6"/>
  <c r="M191" i="6"/>
  <c r="Q191" i="6"/>
  <c r="U191" i="6"/>
  <c r="U208" i="6"/>
  <c r="Q208" i="6"/>
  <c r="M208" i="6"/>
  <c r="V209" i="6"/>
  <c r="R209" i="6"/>
  <c r="N209" i="6"/>
  <c r="X246" i="6" l="1"/>
  <c r="W246" i="6"/>
  <c r="V246" i="6"/>
  <c r="T246" i="6"/>
  <c r="S246" i="6"/>
  <c r="R246" i="6"/>
  <c r="P246" i="6"/>
  <c r="O246" i="6"/>
  <c r="N246" i="6"/>
  <c r="L246" i="6"/>
  <c r="K246" i="6"/>
  <c r="J246" i="6"/>
  <c r="U245" i="6"/>
  <c r="Q245" i="6"/>
  <c r="M245" i="6"/>
  <c r="I245" i="6"/>
  <c r="I246" i="6" l="1"/>
  <c r="U246" i="6"/>
  <c r="Q246" i="6"/>
  <c r="M246" i="6"/>
  <c r="U199" i="6" l="1"/>
  <c r="Q199" i="6"/>
  <c r="M199" i="6"/>
  <c r="I199" i="6"/>
  <c r="M114" i="6" l="1"/>
  <c r="W170" i="6" l="1"/>
  <c r="V170" i="6"/>
  <c r="U170" i="6" s="1"/>
  <c r="S170" i="6"/>
  <c r="R170" i="6"/>
  <c r="Q170" i="6" s="1"/>
  <c r="U169" i="6"/>
  <c r="Q169" i="6"/>
  <c r="I294" i="6" l="1"/>
  <c r="I255" i="6"/>
  <c r="I205" i="6"/>
  <c r="I201" i="6"/>
  <c r="I103" i="6"/>
  <c r="K170" i="6"/>
  <c r="L170" i="6"/>
  <c r="J170" i="6"/>
  <c r="I170" i="6" s="1"/>
  <c r="I169" i="6"/>
  <c r="X196" i="6" l="1"/>
  <c r="W196" i="6"/>
  <c r="V196" i="6"/>
  <c r="T196" i="6"/>
  <c r="S196" i="6"/>
  <c r="P196" i="6"/>
  <c r="O196" i="6"/>
  <c r="N196" i="6"/>
  <c r="L196" i="6"/>
  <c r="K196" i="6"/>
  <c r="J196" i="6"/>
  <c r="U195" i="6"/>
  <c r="Q195" i="6"/>
  <c r="M195" i="6"/>
  <c r="I195" i="6"/>
  <c r="U196" i="6" l="1"/>
  <c r="Q196" i="6"/>
  <c r="M196" i="6"/>
  <c r="I196" i="6"/>
  <c r="O170" i="6"/>
  <c r="N170" i="6"/>
  <c r="M170" i="6" s="1"/>
  <c r="M169" i="6"/>
  <c r="U255" i="6" l="1"/>
  <c r="Q255" i="6"/>
  <c r="M255" i="6"/>
  <c r="U205" i="6"/>
  <c r="Q205" i="6"/>
  <c r="M205" i="6"/>
  <c r="Q201" i="6"/>
  <c r="U201" i="6"/>
  <c r="M201" i="6"/>
  <c r="M53" i="6" l="1"/>
  <c r="M15" i="6"/>
  <c r="M16" i="6"/>
  <c r="M17" i="6"/>
  <c r="M18" i="6"/>
  <c r="M19" i="6"/>
  <c r="M20" i="6"/>
  <c r="M22" i="6"/>
  <c r="M23" i="6"/>
  <c r="M24" i="6"/>
  <c r="M25" i="6"/>
  <c r="M26" i="6"/>
  <c r="M27" i="6"/>
  <c r="M28" i="6"/>
  <c r="M29" i="6"/>
  <c r="M30" i="6"/>
  <c r="M31" i="6"/>
  <c r="M103" i="6" l="1"/>
  <c r="Q63" i="6" l="1"/>
  <c r="W185" i="6" l="1"/>
  <c r="X185" i="6"/>
  <c r="V185" i="6"/>
  <c r="S185" i="6"/>
  <c r="T185" i="6"/>
  <c r="R185" i="6"/>
  <c r="U183" i="6"/>
  <c r="Q183" i="6"/>
  <c r="M63" i="6"/>
  <c r="M167" i="6" l="1"/>
  <c r="U30" i="6" l="1"/>
  <c r="Q30" i="6"/>
  <c r="I30" i="6"/>
  <c r="M175" i="6" l="1"/>
  <c r="U15" i="6"/>
  <c r="U16" i="6"/>
  <c r="U17" i="6"/>
  <c r="U18" i="6"/>
  <c r="U19" i="6"/>
  <c r="U20" i="6"/>
  <c r="U22" i="6"/>
  <c r="U23" i="6"/>
  <c r="U24" i="6"/>
  <c r="U25" i="6"/>
  <c r="U26" i="6"/>
  <c r="U27" i="6"/>
  <c r="U28" i="6"/>
  <c r="U29" i="6"/>
  <c r="U31" i="6"/>
  <c r="Q15" i="6"/>
  <c r="Q16" i="6"/>
  <c r="Q17" i="6"/>
  <c r="Q18" i="6"/>
  <c r="Q19" i="6"/>
  <c r="Q20" i="6"/>
  <c r="Q22" i="6"/>
  <c r="Q23" i="6"/>
  <c r="Q24" i="6"/>
  <c r="Q25" i="6"/>
  <c r="Q26" i="6"/>
  <c r="Q27" i="6"/>
  <c r="Q28" i="6"/>
  <c r="Q29" i="6"/>
  <c r="Q31" i="6"/>
  <c r="U114" i="6" l="1"/>
  <c r="Q114" i="6"/>
  <c r="W168" i="6"/>
  <c r="V168" i="6"/>
  <c r="U168" i="6" s="1"/>
  <c r="S168" i="6"/>
  <c r="R168" i="6"/>
  <c r="Q168" i="6" s="1"/>
  <c r="U167" i="6"/>
  <c r="Q167" i="6"/>
  <c r="I114" i="6" l="1"/>
  <c r="X244" i="6"/>
  <c r="W244" i="6"/>
  <c r="V244" i="6"/>
  <c r="T244" i="6"/>
  <c r="S244" i="6"/>
  <c r="R244" i="6"/>
  <c r="P244" i="6"/>
  <c r="O244" i="6"/>
  <c r="N244" i="6"/>
  <c r="L244" i="6"/>
  <c r="K244" i="6"/>
  <c r="J244" i="6"/>
  <c r="U243" i="6"/>
  <c r="Q243" i="6"/>
  <c r="M243" i="6"/>
  <c r="K185" i="6"/>
  <c r="L185" i="6"/>
  <c r="J185" i="6"/>
  <c r="K168" i="6"/>
  <c r="J168" i="6"/>
  <c r="I168" i="6" s="1"/>
  <c r="I167" i="6"/>
  <c r="I296" i="6" l="1"/>
  <c r="U244" i="6"/>
  <c r="Q244" i="6"/>
  <c r="I244" i="6"/>
  <c r="M244" i="6"/>
  <c r="I183" i="6"/>
  <c r="I63" i="6"/>
  <c r="I14" i="6" l="1"/>
  <c r="I15" i="6"/>
  <c r="I16" i="6"/>
  <c r="I17" i="6"/>
  <c r="I18" i="6"/>
  <c r="I19" i="6"/>
  <c r="I22" i="6"/>
  <c r="I23" i="6"/>
  <c r="I24" i="6"/>
  <c r="I25" i="6"/>
  <c r="I26" i="6"/>
  <c r="I27" i="6"/>
  <c r="I28" i="6"/>
  <c r="I29" i="6"/>
  <c r="I31" i="6"/>
  <c r="N297" i="6" l="1"/>
  <c r="M14" i="6" l="1"/>
  <c r="M223" i="6" l="1"/>
  <c r="O168" i="6" l="1"/>
  <c r="N168" i="6" l="1"/>
  <c r="M168" i="6" s="1"/>
  <c r="N32" i="6" l="1"/>
  <c r="O115" i="6"/>
  <c r="X69" i="6" l="1"/>
  <c r="W69" i="6"/>
  <c r="T69" i="6"/>
  <c r="S69" i="6"/>
  <c r="P69" i="6"/>
  <c r="O69" i="6"/>
  <c r="L69" i="6"/>
  <c r="K69" i="6"/>
  <c r="M67" i="6"/>
  <c r="I67" i="6"/>
  <c r="X194" i="6"/>
  <c r="W194" i="6"/>
  <c r="V194" i="6"/>
  <c r="V197" i="6" s="1"/>
  <c r="T194" i="6"/>
  <c r="S194" i="6"/>
  <c r="R194" i="6"/>
  <c r="R197" i="6" s="1"/>
  <c r="P194" i="6"/>
  <c r="O194" i="6"/>
  <c r="N194" i="6"/>
  <c r="N197" i="6" s="1"/>
  <c r="L194" i="6"/>
  <c r="K194" i="6"/>
  <c r="J194" i="6"/>
  <c r="J197" i="6" s="1"/>
  <c r="U193" i="6"/>
  <c r="Q193" i="6"/>
  <c r="M193" i="6"/>
  <c r="I193" i="6"/>
  <c r="Q194" i="6" l="1"/>
  <c r="M194" i="6"/>
  <c r="I194" i="6"/>
  <c r="U194" i="6"/>
  <c r="M69" i="6"/>
  <c r="Q69" i="6"/>
  <c r="I69" i="6"/>
  <c r="U69" i="6"/>
  <c r="X66" i="6" l="1"/>
  <c r="W66" i="6"/>
  <c r="V66" i="6"/>
  <c r="T66" i="6"/>
  <c r="S66" i="6"/>
  <c r="R66" i="6"/>
  <c r="P66" i="6"/>
  <c r="O66" i="6"/>
  <c r="N66" i="6"/>
  <c r="L66" i="6"/>
  <c r="K66" i="6"/>
  <c r="J66" i="6"/>
  <c r="U65" i="6"/>
  <c r="Q65" i="6"/>
  <c r="M65" i="6"/>
  <c r="I66" i="6" l="1"/>
  <c r="U66" i="6"/>
  <c r="Q66" i="6"/>
  <c r="M66" i="6"/>
  <c r="O185" i="6" l="1"/>
  <c r="P185" i="6"/>
  <c r="N185" i="6"/>
  <c r="M183" i="6"/>
  <c r="N42" i="6" l="1"/>
  <c r="O42" i="6"/>
  <c r="P42" i="6"/>
  <c r="K310" i="6" l="1"/>
  <c r="L310" i="6"/>
  <c r="N310" i="6"/>
  <c r="O310" i="6"/>
  <c r="P310" i="6"/>
  <c r="R310" i="6"/>
  <c r="S310" i="6"/>
  <c r="T310" i="6"/>
  <c r="V310" i="6"/>
  <c r="W310" i="6"/>
  <c r="X310" i="6"/>
  <c r="J310" i="6"/>
  <c r="O306" i="6"/>
  <c r="P306" i="6"/>
  <c r="R306" i="6"/>
  <c r="S306" i="6"/>
  <c r="T306" i="6"/>
  <c r="V306" i="6"/>
  <c r="W306" i="6"/>
  <c r="X306" i="6"/>
  <c r="N306" i="6"/>
  <c r="U103" i="6" l="1"/>
  <c r="Q103" i="6"/>
  <c r="W224" i="6" l="1"/>
  <c r="X224" i="6"/>
  <c r="V224" i="6"/>
  <c r="S224" i="6"/>
  <c r="T224" i="6"/>
  <c r="R224" i="6"/>
  <c r="R123" i="6"/>
  <c r="L62" i="6"/>
  <c r="N62" i="6"/>
  <c r="O62" i="6"/>
  <c r="P62" i="6"/>
  <c r="R62" i="6"/>
  <c r="S62" i="6"/>
  <c r="T62" i="6"/>
  <c r="V62" i="6"/>
  <c r="W62" i="6"/>
  <c r="X62" i="6"/>
  <c r="L60" i="6"/>
  <c r="N60" i="6"/>
  <c r="O60" i="6"/>
  <c r="P60" i="6"/>
  <c r="R60" i="6"/>
  <c r="S60" i="6"/>
  <c r="T60" i="6"/>
  <c r="V60" i="6"/>
  <c r="W60" i="6"/>
  <c r="L57" i="6"/>
  <c r="N57" i="6"/>
  <c r="O57" i="6"/>
  <c r="P57" i="6"/>
  <c r="R57" i="6"/>
  <c r="S57" i="6"/>
  <c r="T57" i="6"/>
  <c r="V57" i="6"/>
  <c r="W57" i="6"/>
  <c r="X57" i="6"/>
  <c r="K54" i="6"/>
  <c r="L54" i="6"/>
  <c r="N54" i="6"/>
  <c r="O54" i="6"/>
  <c r="P54" i="6"/>
  <c r="R54" i="6"/>
  <c r="S54" i="6"/>
  <c r="T54" i="6"/>
  <c r="V54" i="6"/>
  <c r="W54" i="6"/>
  <c r="X54" i="6"/>
  <c r="K52" i="6"/>
  <c r="L52" i="6"/>
  <c r="N52" i="6"/>
  <c r="O52" i="6"/>
  <c r="P52" i="6"/>
  <c r="R52" i="6"/>
  <c r="S52" i="6"/>
  <c r="T52" i="6"/>
  <c r="V52" i="6"/>
  <c r="W52" i="6"/>
  <c r="X52" i="6"/>
  <c r="K49" i="6"/>
  <c r="L49" i="6"/>
  <c r="N49" i="6"/>
  <c r="O49" i="6"/>
  <c r="P49" i="6"/>
  <c r="R49" i="6"/>
  <c r="S49" i="6"/>
  <c r="T49" i="6"/>
  <c r="V49" i="6"/>
  <c r="W49" i="6"/>
  <c r="X49" i="6"/>
  <c r="K44" i="6"/>
  <c r="L44" i="6"/>
  <c r="N44" i="6"/>
  <c r="O44" i="6"/>
  <c r="P44" i="6"/>
  <c r="R44" i="6"/>
  <c r="S44" i="6"/>
  <c r="T44" i="6"/>
  <c r="V44" i="6"/>
  <c r="W44" i="6"/>
  <c r="X44" i="6"/>
  <c r="K42" i="6"/>
  <c r="L42" i="6"/>
  <c r="R42" i="6"/>
  <c r="S42" i="6"/>
  <c r="T42" i="6"/>
  <c r="V42" i="6"/>
  <c r="W42" i="6"/>
  <c r="X42" i="6"/>
  <c r="K32" i="6"/>
  <c r="L32" i="6"/>
  <c r="O32" i="6"/>
  <c r="P32" i="6"/>
  <c r="R32" i="6"/>
  <c r="S32" i="6"/>
  <c r="T32" i="6"/>
  <c r="V32" i="6"/>
  <c r="W32" i="6"/>
  <c r="X32" i="6"/>
  <c r="K292" i="6"/>
  <c r="L292" i="6"/>
  <c r="N292" i="6"/>
  <c r="O292" i="6"/>
  <c r="P292" i="6"/>
  <c r="R292" i="6"/>
  <c r="S292" i="6"/>
  <c r="T292" i="6"/>
  <c r="V292" i="6"/>
  <c r="W292" i="6"/>
  <c r="X292" i="6"/>
  <c r="K293" i="6"/>
  <c r="L293" i="6"/>
  <c r="N293" i="6"/>
  <c r="O293" i="6"/>
  <c r="P293" i="6"/>
  <c r="R293" i="6"/>
  <c r="S293" i="6"/>
  <c r="T293" i="6"/>
  <c r="V293" i="6"/>
  <c r="W293" i="6"/>
  <c r="X293" i="6"/>
  <c r="K297" i="6"/>
  <c r="L297" i="6"/>
  <c r="O297" i="6"/>
  <c r="P297" i="6"/>
  <c r="M297" i="6" s="1"/>
  <c r="R297" i="6"/>
  <c r="S297" i="6"/>
  <c r="T297" i="6"/>
  <c r="V297" i="6"/>
  <c r="W297" i="6"/>
  <c r="X297" i="6"/>
  <c r="K40" i="6"/>
  <c r="L40" i="6"/>
  <c r="N40" i="6"/>
  <c r="O40" i="6"/>
  <c r="P40" i="6"/>
  <c r="R40" i="6"/>
  <c r="S40" i="6"/>
  <c r="T40" i="6"/>
  <c r="V40" i="6"/>
  <c r="W40" i="6"/>
  <c r="X40" i="6"/>
  <c r="J40" i="6"/>
  <c r="K37" i="6"/>
  <c r="L37" i="6"/>
  <c r="N37" i="6"/>
  <c r="O37" i="6"/>
  <c r="P37" i="6"/>
  <c r="R37" i="6"/>
  <c r="S37" i="6"/>
  <c r="T37" i="6"/>
  <c r="V37" i="6"/>
  <c r="W37" i="6"/>
  <c r="X37" i="6"/>
  <c r="J37" i="6"/>
  <c r="K35" i="6"/>
  <c r="L35" i="6"/>
  <c r="N35" i="6"/>
  <c r="O35" i="6"/>
  <c r="P35" i="6"/>
  <c r="R35" i="6"/>
  <c r="S35" i="6"/>
  <c r="T35" i="6"/>
  <c r="V35" i="6"/>
  <c r="W35" i="6"/>
  <c r="X35" i="6"/>
  <c r="J35" i="6"/>
  <c r="M81" i="6"/>
  <c r="K123" i="6"/>
  <c r="K173" i="6" s="1"/>
  <c r="L123" i="6"/>
  <c r="N123" i="6"/>
  <c r="N173" i="6" s="1"/>
  <c r="O123" i="6"/>
  <c r="O173" i="6" s="1"/>
  <c r="P123" i="6"/>
  <c r="S123" i="6"/>
  <c r="T123" i="6"/>
  <c r="V123" i="6"/>
  <c r="W123" i="6"/>
  <c r="X123" i="6"/>
  <c r="J123" i="6"/>
  <c r="J173" i="6" s="1"/>
  <c r="M116" i="6"/>
  <c r="Q116" i="6"/>
  <c r="U116" i="6"/>
  <c r="K115" i="6"/>
  <c r="L115" i="6"/>
  <c r="N115" i="6"/>
  <c r="P115" i="6"/>
  <c r="R115" i="6"/>
  <c r="S115" i="6"/>
  <c r="T115" i="6"/>
  <c r="V115" i="6"/>
  <c r="W115" i="6"/>
  <c r="X115" i="6"/>
  <c r="J115" i="6"/>
  <c r="U112" i="6"/>
  <c r="U113" i="6"/>
  <c r="Q112" i="6"/>
  <c r="K111" i="6"/>
  <c r="L111" i="6"/>
  <c r="N111" i="6"/>
  <c r="O111" i="6"/>
  <c r="P111" i="6"/>
  <c r="R111" i="6"/>
  <c r="S111" i="6"/>
  <c r="T111" i="6"/>
  <c r="V111" i="6"/>
  <c r="W111" i="6"/>
  <c r="X111" i="6"/>
  <c r="J111" i="6"/>
  <c r="U297" i="6" l="1"/>
  <c r="M293" i="6"/>
  <c r="Q292" i="6"/>
  <c r="Q297" i="6"/>
  <c r="M292" i="6"/>
  <c r="Q293" i="6"/>
  <c r="U292" i="6"/>
  <c r="U293" i="6"/>
  <c r="U40" i="6"/>
  <c r="U123" i="6"/>
  <c r="M35" i="6"/>
  <c r="Q35" i="6"/>
  <c r="Q40" i="6"/>
  <c r="Q37" i="6"/>
  <c r="Q123" i="6"/>
  <c r="M123" i="6"/>
  <c r="U35" i="6"/>
  <c r="U37" i="6"/>
  <c r="Q111" i="6"/>
  <c r="U111" i="6"/>
  <c r="M111" i="6"/>
  <c r="U115" i="6"/>
  <c r="M40" i="6"/>
  <c r="Q115" i="6"/>
  <c r="M115" i="6"/>
  <c r="U32" i="6"/>
  <c r="Q32" i="6"/>
  <c r="M32" i="6"/>
  <c r="K304" i="6"/>
  <c r="L304" i="6"/>
  <c r="N304" i="6"/>
  <c r="O304" i="6"/>
  <c r="P304" i="6"/>
  <c r="R304" i="6"/>
  <c r="S304" i="6"/>
  <c r="T304" i="6"/>
  <c r="V304" i="6"/>
  <c r="W304" i="6"/>
  <c r="X304" i="6"/>
  <c r="J304" i="6"/>
  <c r="K305" i="6"/>
  <c r="L305" i="6"/>
  <c r="N305" i="6"/>
  <c r="O305" i="6"/>
  <c r="P305" i="6"/>
  <c r="R305" i="6"/>
  <c r="S305" i="6"/>
  <c r="T305" i="6"/>
  <c r="V305" i="6"/>
  <c r="W305" i="6"/>
  <c r="X305" i="6"/>
  <c r="J305" i="6"/>
  <c r="K311" i="6"/>
  <c r="L311" i="6"/>
  <c r="N311" i="6"/>
  <c r="O311" i="6"/>
  <c r="P311" i="6"/>
  <c r="R311" i="6"/>
  <c r="S311" i="6"/>
  <c r="T311" i="6"/>
  <c r="V311" i="6"/>
  <c r="W311" i="6"/>
  <c r="X311" i="6"/>
  <c r="J311" i="6"/>
  <c r="K306" i="6"/>
  <c r="L306" i="6"/>
  <c r="J306" i="6"/>
  <c r="K224" i="6"/>
  <c r="L224" i="6"/>
  <c r="J224" i="6"/>
  <c r="I180" i="6"/>
  <c r="J297" i="6"/>
  <c r="I297" i="6" s="1"/>
  <c r="I233" i="6"/>
  <c r="M229" i="6"/>
  <c r="U223" i="6"/>
  <c r="Q223" i="6"/>
  <c r="I223" i="6"/>
  <c r="M102" i="6"/>
  <c r="I90" i="6"/>
  <c r="M78" i="6"/>
  <c r="M56" i="6"/>
  <c r="M12" i="6"/>
  <c r="I299" i="6" l="1"/>
  <c r="N224" i="6" l="1"/>
  <c r="J32" i="6" l="1"/>
  <c r="T64" i="6"/>
  <c r="X64" i="6"/>
  <c r="W64" i="6"/>
  <c r="V64" i="6"/>
  <c r="U64" i="6" l="1"/>
  <c r="Q64" i="6"/>
  <c r="I64" i="6"/>
  <c r="M64" i="6"/>
  <c r="J181" i="6" l="1"/>
  <c r="U163" i="6" l="1"/>
  <c r="U162" i="6"/>
  <c r="U161" i="6"/>
  <c r="U159" i="6"/>
  <c r="U158" i="6"/>
  <c r="U157" i="6"/>
  <c r="U155" i="6"/>
  <c r="U154" i="6"/>
  <c r="U153" i="6"/>
  <c r="U152" i="6"/>
  <c r="U151" i="6"/>
  <c r="Q163" i="6"/>
  <c r="Q162" i="6"/>
  <c r="Q161" i="6"/>
  <c r="Q159" i="6"/>
  <c r="Q158" i="6"/>
  <c r="Q157" i="6"/>
  <c r="Q155" i="6"/>
  <c r="Q154" i="6"/>
  <c r="Q153" i="6"/>
  <c r="Q152" i="6"/>
  <c r="Q151" i="6"/>
  <c r="U235" i="6" l="1"/>
  <c r="Q235" i="6"/>
  <c r="M235" i="6"/>
  <c r="I235" i="6"/>
  <c r="I34" i="6"/>
  <c r="X242" i="6" l="1"/>
  <c r="W242" i="6"/>
  <c r="V242" i="6"/>
  <c r="T242" i="6"/>
  <c r="S242" i="6"/>
  <c r="R242" i="6"/>
  <c r="P242" i="6"/>
  <c r="O242" i="6"/>
  <c r="N242" i="6"/>
  <c r="K242" i="6"/>
  <c r="L242" i="6"/>
  <c r="J242" i="6"/>
  <c r="U241" i="6"/>
  <c r="Q241" i="6"/>
  <c r="M241" i="6"/>
  <c r="I241" i="6"/>
  <c r="U242" i="6" l="1"/>
  <c r="M242" i="6"/>
  <c r="Q242" i="6"/>
  <c r="I242" i="6"/>
  <c r="I35" i="6" l="1"/>
  <c r="U34" i="6"/>
  <c r="Q34" i="6"/>
  <c r="K313" i="6"/>
  <c r="L313" i="6"/>
  <c r="J313" i="6"/>
  <c r="W313" i="6"/>
  <c r="X313" i="6"/>
  <c r="V313" i="6"/>
  <c r="S313" i="6"/>
  <c r="R313" i="6"/>
  <c r="O313" i="6"/>
  <c r="N313" i="6"/>
  <c r="M34" i="6"/>
  <c r="V325" i="6"/>
  <c r="R325" i="6"/>
  <c r="N325" i="6"/>
  <c r="O351" i="6"/>
  <c r="P351" i="6"/>
  <c r="N351" i="6"/>
  <c r="N350" i="6"/>
  <c r="O181" i="6"/>
  <c r="P181" i="6"/>
  <c r="P186" i="6" s="1"/>
  <c r="N181" i="6"/>
  <c r="M180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9" i="6"/>
  <c r="I151" i="6"/>
  <c r="I152" i="6"/>
  <c r="I153" i="6"/>
  <c r="I154" i="6"/>
  <c r="I155" i="6"/>
  <c r="I157" i="6"/>
  <c r="I158" i="6"/>
  <c r="I159" i="6"/>
  <c r="I161" i="6"/>
  <c r="I162" i="6"/>
  <c r="I163" i="6"/>
  <c r="I124" i="6"/>
  <c r="X228" i="6"/>
  <c r="W228" i="6"/>
  <c r="V228" i="6"/>
  <c r="X226" i="6"/>
  <c r="W226" i="6"/>
  <c r="V226" i="6"/>
  <c r="T228" i="6"/>
  <c r="S228" i="6"/>
  <c r="R228" i="6"/>
  <c r="T226" i="6"/>
  <c r="S226" i="6"/>
  <c r="R226" i="6"/>
  <c r="X211" i="6"/>
  <c r="W211" i="6"/>
  <c r="V211" i="6"/>
  <c r="X332" i="6"/>
  <c r="X333" i="6" s="1"/>
  <c r="X209" i="6"/>
  <c r="W209" i="6"/>
  <c r="X204" i="6"/>
  <c r="W204" i="6"/>
  <c r="V204" i="6"/>
  <c r="T211" i="6"/>
  <c r="S211" i="6"/>
  <c r="R211" i="6"/>
  <c r="S332" i="6"/>
  <c r="S333" i="6" s="1"/>
  <c r="T209" i="6"/>
  <c r="S209" i="6"/>
  <c r="T204" i="6"/>
  <c r="S204" i="6"/>
  <c r="R204" i="6"/>
  <c r="M348" i="6"/>
  <c r="Q348" i="6"/>
  <c r="U348" i="6"/>
  <c r="K349" i="6"/>
  <c r="L349" i="6"/>
  <c r="N349" i="6"/>
  <c r="O349" i="6"/>
  <c r="P349" i="6"/>
  <c r="R349" i="6"/>
  <c r="S349" i="6"/>
  <c r="T349" i="6"/>
  <c r="V349" i="6"/>
  <c r="W349" i="6"/>
  <c r="X349" i="6"/>
  <c r="J349" i="6"/>
  <c r="K348" i="6"/>
  <c r="M210" i="6"/>
  <c r="I227" i="6"/>
  <c r="I225" i="6"/>
  <c r="I229" i="6"/>
  <c r="K342" i="6"/>
  <c r="L342" i="6"/>
  <c r="N342" i="6"/>
  <c r="O342" i="6"/>
  <c r="P342" i="6"/>
  <c r="R342" i="6"/>
  <c r="S342" i="6"/>
  <c r="T342" i="6"/>
  <c r="V342" i="6"/>
  <c r="W342" i="6"/>
  <c r="X342" i="6"/>
  <c r="J342" i="6"/>
  <c r="U210" i="6"/>
  <c r="Q210" i="6"/>
  <c r="I32" i="6"/>
  <c r="X60" i="6"/>
  <c r="K60" i="6"/>
  <c r="J60" i="6"/>
  <c r="K62" i="6"/>
  <c r="J62" i="6"/>
  <c r="K57" i="6"/>
  <c r="J57" i="6"/>
  <c r="J54" i="6"/>
  <c r="J49" i="6"/>
  <c r="J52" i="6"/>
  <c r="J42" i="6"/>
  <c r="J44" i="6"/>
  <c r="N13" i="6"/>
  <c r="N74" i="6" s="1"/>
  <c r="O13" i="6"/>
  <c r="O74" i="6" s="1"/>
  <c r="U56" i="6"/>
  <c r="Q56" i="6"/>
  <c r="I56" i="6"/>
  <c r="M54" i="6"/>
  <c r="P226" i="6"/>
  <c r="O226" i="6"/>
  <c r="N226" i="6"/>
  <c r="K226" i="6"/>
  <c r="L226" i="6"/>
  <c r="J226" i="6"/>
  <c r="U225" i="6"/>
  <c r="Q225" i="6"/>
  <c r="M225" i="6"/>
  <c r="P211" i="6"/>
  <c r="O211" i="6"/>
  <c r="N211" i="6"/>
  <c r="L211" i="6"/>
  <c r="K211" i="6"/>
  <c r="J211" i="6"/>
  <c r="I210" i="6"/>
  <c r="N147" i="6"/>
  <c r="N285" i="6" s="1"/>
  <c r="N279" i="6"/>
  <c r="M279" i="6" s="1"/>
  <c r="I237" i="6"/>
  <c r="U233" i="6"/>
  <c r="Q229" i="6"/>
  <c r="U229" i="6"/>
  <c r="M227" i="6"/>
  <c r="U227" i="6"/>
  <c r="Q227" i="6"/>
  <c r="I222" i="6"/>
  <c r="I207" i="6"/>
  <c r="I190" i="6"/>
  <c r="U184" i="6"/>
  <c r="U182" i="6"/>
  <c r="Q184" i="6"/>
  <c r="Q182" i="6"/>
  <c r="I184" i="6"/>
  <c r="I182" i="6"/>
  <c r="U179" i="6"/>
  <c r="Q179" i="6"/>
  <c r="I179" i="6"/>
  <c r="I175" i="6"/>
  <c r="M152" i="6"/>
  <c r="M153" i="6"/>
  <c r="M154" i="6"/>
  <c r="M155" i="6"/>
  <c r="M157" i="6"/>
  <c r="M158" i="6"/>
  <c r="M159" i="6"/>
  <c r="M161" i="6"/>
  <c r="M162" i="6"/>
  <c r="M163" i="6"/>
  <c r="M151" i="6"/>
  <c r="I117" i="6"/>
  <c r="I118" i="6"/>
  <c r="I120" i="6"/>
  <c r="I121" i="6"/>
  <c r="I122" i="6"/>
  <c r="I116" i="6"/>
  <c r="I113" i="6"/>
  <c r="I112" i="6"/>
  <c r="I107" i="6"/>
  <c r="I108" i="6"/>
  <c r="I109" i="6"/>
  <c r="I110" i="6"/>
  <c r="I101" i="6"/>
  <c r="I102" i="6"/>
  <c r="I104" i="6"/>
  <c r="I105" i="6"/>
  <c r="I106" i="6"/>
  <c r="I100" i="6"/>
  <c r="I97" i="6"/>
  <c r="I94" i="6"/>
  <c r="I92" i="6"/>
  <c r="I88" i="6"/>
  <c r="I87" i="6"/>
  <c r="I85" i="6"/>
  <c r="I84" i="6"/>
  <c r="I82" i="6"/>
  <c r="I81" i="6"/>
  <c r="I78" i="6"/>
  <c r="I76" i="6"/>
  <c r="I61" i="6"/>
  <c r="I59" i="6"/>
  <c r="I58" i="6"/>
  <c r="I55" i="6"/>
  <c r="I53" i="6"/>
  <c r="I51" i="6"/>
  <c r="I50" i="6"/>
  <c r="I48" i="6"/>
  <c r="I47" i="6"/>
  <c r="I45" i="6"/>
  <c r="I43" i="6"/>
  <c r="I41" i="6"/>
  <c r="I39" i="6"/>
  <c r="I38" i="6"/>
  <c r="I36" i="6"/>
  <c r="I33" i="6"/>
  <c r="I12" i="6"/>
  <c r="U237" i="6"/>
  <c r="Q237" i="6"/>
  <c r="M237" i="6"/>
  <c r="P228" i="6"/>
  <c r="N228" i="6"/>
  <c r="L228" i="6"/>
  <c r="K228" i="6"/>
  <c r="J228" i="6"/>
  <c r="I276" i="6"/>
  <c r="I277" i="6" s="1"/>
  <c r="P276" i="6"/>
  <c r="M276" i="6" s="1"/>
  <c r="Q276" i="6"/>
  <c r="Q277" i="6" s="1"/>
  <c r="U276" i="6"/>
  <c r="U277" i="6" s="1"/>
  <c r="J277" i="6"/>
  <c r="K277" i="6"/>
  <c r="L277" i="6"/>
  <c r="N277" i="6"/>
  <c r="M277" i="6" s="1"/>
  <c r="O277" i="6"/>
  <c r="R277" i="6"/>
  <c r="R324" i="6" s="1"/>
  <c r="S277" i="6"/>
  <c r="T277" i="6"/>
  <c r="V277" i="6"/>
  <c r="W277" i="6"/>
  <c r="X277" i="6"/>
  <c r="J265" i="6"/>
  <c r="J279" i="6"/>
  <c r="J273" i="6"/>
  <c r="J275" i="6" s="1"/>
  <c r="J307" i="6"/>
  <c r="J308" i="6"/>
  <c r="J309" i="6"/>
  <c r="J314" i="6"/>
  <c r="J315" i="6"/>
  <c r="J316" i="6"/>
  <c r="J77" i="6"/>
  <c r="J91" i="6"/>
  <c r="J150" i="6"/>
  <c r="J353" i="6"/>
  <c r="J293" i="6"/>
  <c r="J263" i="6"/>
  <c r="J269" i="6"/>
  <c r="J271" i="6" s="1"/>
  <c r="J328" i="6"/>
  <c r="J330" i="6" s="1"/>
  <c r="J335" i="6"/>
  <c r="J336" i="6"/>
  <c r="J345" i="6"/>
  <c r="J346" i="6"/>
  <c r="J348" i="6"/>
  <c r="I348" i="6" s="1"/>
  <c r="J352" i="6"/>
  <c r="J13" i="6"/>
  <c r="J74" i="6" s="1"/>
  <c r="J292" i="6"/>
  <c r="J204" i="6"/>
  <c r="J218" i="6" s="1"/>
  <c r="U329" i="6"/>
  <c r="U331" i="6"/>
  <c r="Q329" i="6"/>
  <c r="Q331" i="6"/>
  <c r="M329" i="6"/>
  <c r="M331" i="6"/>
  <c r="N309" i="6"/>
  <c r="O309" i="6"/>
  <c r="R309" i="6"/>
  <c r="S309" i="6"/>
  <c r="V309" i="6"/>
  <c r="W309" i="6"/>
  <c r="N308" i="6"/>
  <c r="R308" i="6"/>
  <c r="V308" i="6"/>
  <c r="N307" i="6"/>
  <c r="O307" i="6"/>
  <c r="R307" i="6"/>
  <c r="S307" i="6"/>
  <c r="V307" i="6"/>
  <c r="W307" i="6"/>
  <c r="N320" i="6"/>
  <c r="O320" i="6"/>
  <c r="R320" i="6"/>
  <c r="S320" i="6"/>
  <c r="V320" i="6"/>
  <c r="W320" i="6"/>
  <c r="N319" i="6"/>
  <c r="O319" i="6"/>
  <c r="R319" i="6"/>
  <c r="S319" i="6"/>
  <c r="V319" i="6"/>
  <c r="W319" i="6"/>
  <c r="N326" i="6"/>
  <c r="R326" i="6"/>
  <c r="V326" i="6"/>
  <c r="V343" i="6"/>
  <c r="R343" i="6"/>
  <c r="N343" i="6"/>
  <c r="N353" i="6"/>
  <c r="O353" i="6"/>
  <c r="R353" i="6"/>
  <c r="S353" i="6"/>
  <c r="V353" i="6"/>
  <c r="W353" i="6"/>
  <c r="N352" i="6"/>
  <c r="O352" i="6"/>
  <c r="R352" i="6"/>
  <c r="S352" i="6"/>
  <c r="V352" i="6"/>
  <c r="W352" i="6"/>
  <c r="P350" i="6"/>
  <c r="P316" i="6"/>
  <c r="N314" i="6"/>
  <c r="R314" i="6"/>
  <c r="V314" i="6"/>
  <c r="I329" i="6"/>
  <c r="I331" i="6"/>
  <c r="P278" i="6"/>
  <c r="M278" i="6" s="1"/>
  <c r="V272" i="6"/>
  <c r="R272" i="6"/>
  <c r="Q272" i="6" s="1"/>
  <c r="N272" i="6"/>
  <c r="V268" i="6"/>
  <c r="V270" i="6" s="1"/>
  <c r="R268" i="6"/>
  <c r="R270" i="6" s="1"/>
  <c r="N268" i="6"/>
  <c r="M268" i="6" s="1"/>
  <c r="V264" i="6"/>
  <c r="U264" i="6" s="1"/>
  <c r="R264" i="6"/>
  <c r="Q264" i="6" s="1"/>
  <c r="N264" i="6"/>
  <c r="M264" i="6" s="1"/>
  <c r="V262" i="6"/>
  <c r="U262" i="6" s="1"/>
  <c r="R262" i="6"/>
  <c r="N262" i="6"/>
  <c r="M262" i="6" s="1"/>
  <c r="M233" i="6"/>
  <c r="M117" i="6"/>
  <c r="M118" i="6"/>
  <c r="M120" i="6"/>
  <c r="M121" i="6"/>
  <c r="M122" i="6"/>
  <c r="M112" i="6"/>
  <c r="M61" i="6"/>
  <c r="M59" i="6"/>
  <c r="M58" i="6"/>
  <c r="M55" i="6"/>
  <c r="M57" i="6" s="1"/>
  <c r="M51" i="6"/>
  <c r="M48" i="6"/>
  <c r="M47" i="6"/>
  <c r="M45" i="6"/>
  <c r="M43" i="6"/>
  <c r="M41" i="6"/>
  <c r="M38" i="6"/>
  <c r="M36" i="6"/>
  <c r="P313" i="6"/>
  <c r="P309" i="6"/>
  <c r="P307" i="6"/>
  <c r="L343" i="6"/>
  <c r="K343" i="6"/>
  <c r="P314" i="6"/>
  <c r="O314" i="6"/>
  <c r="P13" i="6"/>
  <c r="P74" i="6" s="1"/>
  <c r="Q61" i="6"/>
  <c r="U14" i="6"/>
  <c r="Q14" i="6"/>
  <c r="X354" i="6"/>
  <c r="W354" i="6"/>
  <c r="V354" i="6"/>
  <c r="T354" i="6"/>
  <c r="S354" i="6"/>
  <c r="R354" i="6"/>
  <c r="P354" i="6"/>
  <c r="O354" i="6"/>
  <c r="N354" i="6"/>
  <c r="K354" i="6"/>
  <c r="U78" i="6"/>
  <c r="U81" i="6"/>
  <c r="U84" i="6"/>
  <c r="U87" i="6"/>
  <c r="U92" i="6"/>
  <c r="U97" i="6"/>
  <c r="X352" i="6"/>
  <c r="U102" i="6"/>
  <c r="U104" i="6"/>
  <c r="U105" i="6"/>
  <c r="U107" i="6"/>
  <c r="U108" i="6"/>
  <c r="U109" i="6"/>
  <c r="U110" i="6"/>
  <c r="U106" i="6"/>
  <c r="X320" i="6"/>
  <c r="U120" i="6"/>
  <c r="U121" i="6"/>
  <c r="U122" i="6"/>
  <c r="W91" i="6"/>
  <c r="W321" i="6"/>
  <c r="V321" i="6"/>
  <c r="Q78" i="6"/>
  <c r="Q81" i="6"/>
  <c r="Q84" i="6"/>
  <c r="Q87" i="6"/>
  <c r="Q92" i="6"/>
  <c r="Q97" i="6"/>
  <c r="T352" i="6"/>
  <c r="Q102" i="6"/>
  <c r="Q104" i="6"/>
  <c r="Q105" i="6"/>
  <c r="Q107" i="6"/>
  <c r="Q108" i="6"/>
  <c r="Q109" i="6"/>
  <c r="Q110" i="6"/>
  <c r="Q106" i="6"/>
  <c r="T320" i="6"/>
  <c r="Q120" i="6"/>
  <c r="Q121" i="6"/>
  <c r="Q122" i="6"/>
  <c r="S321" i="6"/>
  <c r="R321" i="6"/>
  <c r="M84" i="6"/>
  <c r="M87" i="6"/>
  <c r="M90" i="6"/>
  <c r="M92" i="6"/>
  <c r="M94" i="6"/>
  <c r="M97" i="6"/>
  <c r="M104" i="6"/>
  <c r="M105" i="6"/>
  <c r="M107" i="6"/>
  <c r="M108" i="6"/>
  <c r="M109" i="6"/>
  <c r="M110" i="6"/>
  <c r="M106" i="6"/>
  <c r="O91" i="6"/>
  <c r="O321" i="6"/>
  <c r="N321" i="6"/>
  <c r="K80" i="6"/>
  <c r="K91" i="6"/>
  <c r="K93" i="6"/>
  <c r="K320" i="6"/>
  <c r="L77" i="6"/>
  <c r="L80" i="6"/>
  <c r="L91" i="6"/>
  <c r="L93" i="6"/>
  <c r="L96" i="6"/>
  <c r="L99" i="6"/>
  <c r="L352" i="6"/>
  <c r="L320" i="6"/>
  <c r="K350" i="6"/>
  <c r="O350" i="6"/>
  <c r="R350" i="6"/>
  <c r="S350" i="6"/>
  <c r="V350" i="6"/>
  <c r="L336" i="6"/>
  <c r="L335" i="6"/>
  <c r="L334" i="6"/>
  <c r="K335" i="6"/>
  <c r="K334" i="6"/>
  <c r="N335" i="6"/>
  <c r="N336" i="6"/>
  <c r="P336" i="6"/>
  <c r="P335" i="6"/>
  <c r="O336" i="6"/>
  <c r="R335" i="6"/>
  <c r="R336" i="6"/>
  <c r="T334" i="6"/>
  <c r="T336" i="6"/>
  <c r="S335" i="6"/>
  <c r="S336" i="6"/>
  <c r="V335" i="6"/>
  <c r="V336" i="6"/>
  <c r="X336" i="6"/>
  <c r="W335" i="6"/>
  <c r="W336" i="6"/>
  <c r="L328" i="6"/>
  <c r="L330" i="6" s="1"/>
  <c r="O328" i="6"/>
  <c r="O330" i="6" s="1"/>
  <c r="T328" i="6"/>
  <c r="T330" i="6" s="1"/>
  <c r="V328" i="6"/>
  <c r="V330" i="6" s="1"/>
  <c r="X328" i="6"/>
  <c r="X330" i="6" s="1"/>
  <c r="W328" i="6"/>
  <c r="W330" i="6" s="1"/>
  <c r="L314" i="6"/>
  <c r="L307" i="6"/>
  <c r="L309" i="6"/>
  <c r="K13" i="6"/>
  <c r="K74" i="6" s="1"/>
  <c r="K314" i="6"/>
  <c r="K307" i="6"/>
  <c r="K309" i="6"/>
  <c r="R13" i="6"/>
  <c r="R74" i="6" s="1"/>
  <c r="T307" i="6"/>
  <c r="T309" i="6"/>
  <c r="T313" i="6"/>
  <c r="Q36" i="6"/>
  <c r="Q38" i="6"/>
  <c r="Q43" i="6"/>
  <c r="Q45" i="6"/>
  <c r="Q47" i="6"/>
  <c r="Q50" i="6"/>
  <c r="Q51" i="6"/>
  <c r="Q53" i="6"/>
  <c r="Q55" i="6"/>
  <c r="Q58" i="6"/>
  <c r="S13" i="6"/>
  <c r="S74" i="6" s="1"/>
  <c r="S314" i="6"/>
  <c r="V13" i="6"/>
  <c r="V74" i="6" s="1"/>
  <c r="X343" i="6"/>
  <c r="X307" i="6"/>
  <c r="X309" i="6"/>
  <c r="U36" i="6"/>
  <c r="U38" i="6"/>
  <c r="U39" i="6"/>
  <c r="U41" i="6"/>
  <c r="U42" i="6" s="1"/>
  <c r="U43" i="6"/>
  <c r="U45" i="6"/>
  <c r="U47" i="6"/>
  <c r="U48" i="6"/>
  <c r="U50" i="6"/>
  <c r="U51" i="6"/>
  <c r="U53" i="6"/>
  <c r="U55" i="6"/>
  <c r="U58" i="6"/>
  <c r="U59" i="6"/>
  <c r="U61" i="6"/>
  <c r="W13" i="6"/>
  <c r="W74" i="6" s="1"/>
  <c r="W314" i="6"/>
  <c r="W343" i="6"/>
  <c r="J80" i="6"/>
  <c r="J83" i="6"/>
  <c r="J86" i="6"/>
  <c r="J89" i="6"/>
  <c r="J93" i="6"/>
  <c r="L150" i="6"/>
  <c r="K77" i="6"/>
  <c r="K150" i="6"/>
  <c r="N146" i="6"/>
  <c r="N289" i="6" s="1"/>
  <c r="N77" i="6"/>
  <c r="N83" i="6"/>
  <c r="M83" i="6" s="1"/>
  <c r="N86" i="6"/>
  <c r="N89" i="6"/>
  <c r="N91" i="6"/>
  <c r="N93" i="6"/>
  <c r="N150" i="6"/>
  <c r="M124" i="6"/>
  <c r="M126" i="6"/>
  <c r="M128" i="6"/>
  <c r="M130" i="6"/>
  <c r="M132" i="6"/>
  <c r="M134" i="6"/>
  <c r="M136" i="6"/>
  <c r="M138" i="6"/>
  <c r="M140" i="6"/>
  <c r="M142" i="6"/>
  <c r="M144" i="6"/>
  <c r="M125" i="6"/>
  <c r="M127" i="6"/>
  <c r="M129" i="6"/>
  <c r="M131" i="6"/>
  <c r="M133" i="6"/>
  <c r="M135" i="6"/>
  <c r="M137" i="6"/>
  <c r="M139" i="6"/>
  <c r="M141" i="6"/>
  <c r="M143" i="6"/>
  <c r="M145" i="6"/>
  <c r="P77" i="6"/>
  <c r="P80" i="6"/>
  <c r="M85" i="6"/>
  <c r="P91" i="6"/>
  <c r="P93" i="6"/>
  <c r="P96" i="6"/>
  <c r="P99" i="6"/>
  <c r="O146" i="6"/>
  <c r="O289" i="6" s="1"/>
  <c r="O236" i="6"/>
  <c r="O253" i="6" s="1"/>
  <c r="O265" i="6"/>
  <c r="O279" i="6"/>
  <c r="O176" i="6"/>
  <c r="O177" i="6" s="1"/>
  <c r="O273" i="6"/>
  <c r="O275" i="6" s="1"/>
  <c r="O308" i="6"/>
  <c r="O209" i="6"/>
  <c r="O192" i="6"/>
  <c r="O197" i="6" s="1"/>
  <c r="O147" i="6"/>
  <c r="O285" i="6" s="1"/>
  <c r="O316" i="6"/>
  <c r="O263" i="6"/>
  <c r="O269" i="6"/>
  <c r="O343" i="6"/>
  <c r="O345" i="6"/>
  <c r="O346" i="6"/>
  <c r="O77" i="6"/>
  <c r="O83" i="6"/>
  <c r="O86" i="6"/>
  <c r="O89" i="6"/>
  <c r="O93" i="6"/>
  <c r="O150" i="6"/>
  <c r="R146" i="6"/>
  <c r="R289" i="6" s="1"/>
  <c r="R147" i="6"/>
  <c r="R285" i="6" s="1"/>
  <c r="R77" i="6"/>
  <c r="R83" i="6"/>
  <c r="Q83" i="6" s="1"/>
  <c r="R86" i="6"/>
  <c r="R89" i="6"/>
  <c r="R91" i="6"/>
  <c r="R93" i="6"/>
  <c r="R150" i="6"/>
  <c r="Q124" i="6"/>
  <c r="Q126" i="6"/>
  <c r="Q128" i="6"/>
  <c r="Q130" i="6"/>
  <c r="Q132" i="6"/>
  <c r="Q134" i="6"/>
  <c r="Q136" i="6"/>
  <c r="Q138" i="6"/>
  <c r="Q140" i="6"/>
  <c r="Q142" i="6"/>
  <c r="Q144" i="6"/>
  <c r="Q125" i="6"/>
  <c r="Q127" i="6"/>
  <c r="Q129" i="6"/>
  <c r="Q131" i="6"/>
  <c r="Q133" i="6"/>
  <c r="Q135" i="6"/>
  <c r="Q137" i="6"/>
  <c r="Q139" i="6"/>
  <c r="Q141" i="6"/>
  <c r="Q143" i="6"/>
  <c r="Q145" i="6"/>
  <c r="T80" i="6"/>
  <c r="Q85" i="6"/>
  <c r="Q88" i="6"/>
  <c r="T93" i="6"/>
  <c r="T99" i="6"/>
  <c r="Q117" i="6"/>
  <c r="Q118" i="6"/>
  <c r="S146" i="6"/>
  <c r="S289" i="6" s="1"/>
  <c r="S147" i="6"/>
  <c r="S285" i="6" s="1"/>
  <c r="S77" i="6"/>
  <c r="S83" i="6"/>
  <c r="S86" i="6"/>
  <c r="S89" i="6"/>
  <c r="S91" i="6"/>
  <c r="S93" i="6"/>
  <c r="S150" i="6"/>
  <c r="V146" i="6"/>
  <c r="V289" i="6" s="1"/>
  <c r="V147" i="6"/>
  <c r="V285" i="6" s="1"/>
  <c r="V77" i="6"/>
  <c r="V83" i="6"/>
  <c r="U83" i="6" s="1"/>
  <c r="V86" i="6"/>
  <c r="V89" i="6"/>
  <c r="V91" i="6"/>
  <c r="V93" i="6"/>
  <c r="V150" i="6"/>
  <c r="U124" i="6"/>
  <c r="U126" i="6"/>
  <c r="U128" i="6"/>
  <c r="U130" i="6"/>
  <c r="U132" i="6"/>
  <c r="U134" i="6"/>
  <c r="U136" i="6"/>
  <c r="U138" i="6"/>
  <c r="U140" i="6"/>
  <c r="U142" i="6"/>
  <c r="U144" i="6"/>
  <c r="U125" i="6"/>
  <c r="U127" i="6"/>
  <c r="U129" i="6"/>
  <c r="U131" i="6"/>
  <c r="U133" i="6"/>
  <c r="U135" i="6"/>
  <c r="U137" i="6"/>
  <c r="U139" i="6"/>
  <c r="U141" i="6"/>
  <c r="U143" i="6"/>
  <c r="U145" i="6"/>
  <c r="X80" i="6"/>
  <c r="U85" i="6"/>
  <c r="U88" i="6"/>
  <c r="X93" i="6"/>
  <c r="X99" i="6"/>
  <c r="U117" i="6"/>
  <c r="U118" i="6"/>
  <c r="W146" i="6"/>
  <c r="W289" i="6" s="1"/>
  <c r="W147" i="6"/>
  <c r="W285" i="6" s="1"/>
  <c r="W77" i="6"/>
  <c r="W83" i="6"/>
  <c r="W86" i="6"/>
  <c r="W89" i="6"/>
  <c r="W93" i="6"/>
  <c r="W150" i="6"/>
  <c r="J266" i="6"/>
  <c r="J270" i="6"/>
  <c r="J274" i="6"/>
  <c r="J280" i="6"/>
  <c r="L273" i="6"/>
  <c r="L275" i="6" s="1"/>
  <c r="L316" i="6"/>
  <c r="L192" i="6"/>
  <c r="L197" i="6" s="1"/>
  <c r="L209" i="6"/>
  <c r="L265" i="6"/>
  <c r="L279" i="6"/>
  <c r="L236" i="6"/>
  <c r="L253" i="6" s="1"/>
  <c r="K308" i="6"/>
  <c r="K176" i="6"/>
  <c r="K177" i="6" s="1"/>
  <c r="K273" i="6"/>
  <c r="K275" i="6" s="1"/>
  <c r="K316" i="6"/>
  <c r="K192" i="6"/>
  <c r="K197" i="6" s="1"/>
  <c r="K209" i="6"/>
  <c r="K265" i="6"/>
  <c r="K279" i="6"/>
  <c r="K236" i="6"/>
  <c r="K253" i="6" s="1"/>
  <c r="N316" i="6"/>
  <c r="M190" i="6"/>
  <c r="M222" i="6"/>
  <c r="P265" i="6"/>
  <c r="M265" i="6" s="1"/>
  <c r="P273" i="6"/>
  <c r="M273" i="6" s="1"/>
  <c r="R279" i="6"/>
  <c r="R236" i="6"/>
  <c r="Q175" i="6"/>
  <c r="T315" i="6"/>
  <c r="T316" i="6"/>
  <c r="Q222" i="6"/>
  <c r="T273" i="6"/>
  <c r="Q273" i="6" s="1"/>
  <c r="T265" i="6"/>
  <c r="Q265" i="6" s="1"/>
  <c r="T279" i="6"/>
  <c r="S308" i="6"/>
  <c r="S273" i="6"/>
  <c r="S275" i="6" s="1"/>
  <c r="S192" i="6"/>
  <c r="S197" i="6" s="1"/>
  <c r="S265" i="6"/>
  <c r="S279" i="6"/>
  <c r="S236" i="6"/>
  <c r="V315" i="6"/>
  <c r="V316" i="6"/>
  <c r="V279" i="6"/>
  <c r="V236" i="6"/>
  <c r="X315" i="6"/>
  <c r="X316" i="6"/>
  <c r="U222" i="6"/>
  <c r="X265" i="6"/>
  <c r="U265" i="6" s="1"/>
  <c r="X273" i="6"/>
  <c r="X275" i="6" s="1"/>
  <c r="X279" i="6"/>
  <c r="X236" i="6"/>
  <c r="W176" i="6"/>
  <c r="W177" i="6" s="1"/>
  <c r="W315" i="6"/>
  <c r="W316" i="6"/>
  <c r="W273" i="6"/>
  <c r="W275" i="6" s="1"/>
  <c r="W265" i="6"/>
  <c r="W279" i="6"/>
  <c r="W236" i="6"/>
  <c r="K204" i="6"/>
  <c r="K218" i="6" s="1"/>
  <c r="K266" i="6"/>
  <c r="K270" i="6"/>
  <c r="K274" i="6"/>
  <c r="K280" i="6"/>
  <c r="L204" i="6"/>
  <c r="L218" i="6" s="1"/>
  <c r="L266" i="6"/>
  <c r="L270" i="6"/>
  <c r="L274" i="6"/>
  <c r="L280" i="6"/>
  <c r="N204" i="6"/>
  <c r="N218" i="6" s="1"/>
  <c r="N280" i="6"/>
  <c r="P204" i="6"/>
  <c r="P266" i="6"/>
  <c r="P270" i="6"/>
  <c r="P274" i="6"/>
  <c r="O204" i="6"/>
  <c r="O266" i="6"/>
  <c r="O270" i="6"/>
  <c r="O274" i="6"/>
  <c r="O280" i="6"/>
  <c r="R280" i="6"/>
  <c r="T266" i="6"/>
  <c r="T270" i="6"/>
  <c r="T274" i="6"/>
  <c r="T280" i="6"/>
  <c r="S266" i="6"/>
  <c r="S270" i="6"/>
  <c r="S274" i="6"/>
  <c r="S280" i="6"/>
  <c r="V280" i="6"/>
  <c r="X266" i="6"/>
  <c r="X270" i="6"/>
  <c r="X274" i="6"/>
  <c r="X280" i="6"/>
  <c r="W266" i="6"/>
  <c r="W270" i="6"/>
  <c r="W274" i="6"/>
  <c r="W280" i="6"/>
  <c r="J176" i="6"/>
  <c r="J177" i="6" s="1"/>
  <c r="J186" i="6"/>
  <c r="J236" i="6"/>
  <c r="J253" i="6" s="1"/>
  <c r="K345" i="6"/>
  <c r="K346" i="6"/>
  <c r="K338" i="6"/>
  <c r="K339" i="6" s="1"/>
  <c r="K260" i="6"/>
  <c r="K263" i="6"/>
  <c r="K269" i="6"/>
  <c r="K326" i="6" s="1"/>
  <c r="L176" i="6"/>
  <c r="L177" i="6" s="1"/>
  <c r="L345" i="6"/>
  <c r="L338" i="6"/>
  <c r="L339" i="6" s="1"/>
  <c r="L308" i="6"/>
  <c r="L346" i="6"/>
  <c r="L263" i="6"/>
  <c r="L269" i="6"/>
  <c r="L326" i="6" s="1"/>
  <c r="N176" i="6"/>
  <c r="N177" i="6" s="1"/>
  <c r="N345" i="6"/>
  <c r="N338" i="6"/>
  <c r="N339" i="6" s="1"/>
  <c r="N236" i="6"/>
  <c r="N253" i="6" s="1"/>
  <c r="N346" i="6"/>
  <c r="N267" i="6"/>
  <c r="N271" i="6"/>
  <c r="N275" i="6"/>
  <c r="P192" i="6"/>
  <c r="P197" i="6" s="1"/>
  <c r="P345" i="6"/>
  <c r="P346" i="6"/>
  <c r="P338" i="6"/>
  <c r="P236" i="6"/>
  <c r="P253" i="6" s="1"/>
  <c r="P308" i="6"/>
  <c r="P263" i="6"/>
  <c r="P269" i="6"/>
  <c r="P326" i="6" s="1"/>
  <c r="P281" i="6"/>
  <c r="O260" i="6"/>
  <c r="R176" i="6"/>
  <c r="R177" i="6" s="1"/>
  <c r="T176" i="6"/>
  <c r="R345" i="6"/>
  <c r="R338" i="6"/>
  <c r="R346" i="6"/>
  <c r="R267" i="6"/>
  <c r="R271" i="6"/>
  <c r="R275" i="6"/>
  <c r="T181" i="6"/>
  <c r="T345" i="6"/>
  <c r="T338" i="6"/>
  <c r="T339" i="6" s="1"/>
  <c r="T236" i="6"/>
  <c r="T308" i="6"/>
  <c r="T263" i="6"/>
  <c r="T269" i="6"/>
  <c r="Q269" i="6" s="1"/>
  <c r="S176" i="6"/>
  <c r="S177" i="6" s="1"/>
  <c r="S345" i="6"/>
  <c r="S346" i="6"/>
  <c r="S338" i="6"/>
  <c r="S339" i="6" s="1"/>
  <c r="S260" i="6"/>
  <c r="S263" i="6"/>
  <c r="S269" i="6"/>
  <c r="S271" i="6" s="1"/>
  <c r="V176" i="6"/>
  <c r="V177" i="6" s="1"/>
  <c r="V181" i="6"/>
  <c r="V345" i="6"/>
  <c r="V338" i="6"/>
  <c r="V339" i="6" s="1"/>
  <c r="V346" i="6"/>
  <c r="V267" i="6"/>
  <c r="V271" i="6"/>
  <c r="V275" i="6"/>
  <c r="X181" i="6"/>
  <c r="X345" i="6"/>
  <c r="X308" i="6"/>
  <c r="X346" i="6"/>
  <c r="X263" i="6"/>
  <c r="U263" i="6" s="1"/>
  <c r="X269" i="6"/>
  <c r="W181" i="6"/>
  <c r="W192" i="6"/>
  <c r="W197" i="6" s="1"/>
  <c r="W345" i="6"/>
  <c r="W346" i="6"/>
  <c r="W338" i="6"/>
  <c r="W339" i="6" s="1"/>
  <c r="W263" i="6"/>
  <c r="W269" i="6"/>
  <c r="W271" i="6" s="1"/>
  <c r="U278" i="6"/>
  <c r="U279" i="6" s="1"/>
  <c r="Q278" i="6"/>
  <c r="Q279" i="6" s="1"/>
  <c r="I278" i="6"/>
  <c r="I279" i="6" s="1"/>
  <c r="I272" i="6"/>
  <c r="I273" i="6" s="1"/>
  <c r="I268" i="6"/>
  <c r="I269" i="6" s="1"/>
  <c r="I264" i="6"/>
  <c r="I265" i="6" s="1"/>
  <c r="I262" i="6"/>
  <c r="I263" i="6" s="1"/>
  <c r="U203" i="6"/>
  <c r="Q203" i="6"/>
  <c r="M203" i="6"/>
  <c r="I203" i="6"/>
  <c r="U82" i="6"/>
  <c r="Q82" i="6"/>
  <c r="M82" i="6"/>
  <c r="K146" i="6"/>
  <c r="K289" i="6" s="1"/>
  <c r="M88" i="6"/>
  <c r="N315" i="6"/>
  <c r="M179" i="6"/>
  <c r="U12" i="6"/>
  <c r="Q59" i="6"/>
  <c r="Q41" i="6"/>
  <c r="Q42" i="6" s="1"/>
  <c r="Q12" i="6"/>
  <c r="T13" i="6"/>
  <c r="T74" i="6" s="1"/>
  <c r="X314" i="6"/>
  <c r="Q48" i="6"/>
  <c r="Q39" i="6"/>
  <c r="T314" i="6"/>
  <c r="P260" i="6"/>
  <c r="M182" i="6"/>
  <c r="T89" i="6"/>
  <c r="T86" i="6"/>
  <c r="P86" i="6"/>
  <c r="X13" i="6"/>
  <c r="X74" i="6" s="1"/>
  <c r="M76" i="6"/>
  <c r="L13" i="6"/>
  <c r="L74" i="6" s="1"/>
  <c r="Q233" i="6"/>
  <c r="T343" i="6"/>
  <c r="P343" i="6"/>
  <c r="X146" i="6"/>
  <c r="X289" i="6" s="1"/>
  <c r="T146" i="6"/>
  <c r="T289" i="6" s="1"/>
  <c r="T147" i="6"/>
  <c r="T285" i="6" s="1"/>
  <c r="P146" i="6"/>
  <c r="P289" i="6" s="1"/>
  <c r="U33" i="6"/>
  <c r="Q33" i="6"/>
  <c r="L321" i="6"/>
  <c r="K321" i="6"/>
  <c r="M113" i="6"/>
  <c r="M101" i="6"/>
  <c r="M100" i="6"/>
  <c r="Q101" i="6"/>
  <c r="Q100" i="6"/>
  <c r="X319" i="6"/>
  <c r="S343" i="6"/>
  <c r="X147" i="6"/>
  <c r="X285" i="6" s="1"/>
  <c r="P147" i="6"/>
  <c r="P285" i="6" s="1"/>
  <c r="P319" i="6"/>
  <c r="T319" i="6"/>
  <c r="M184" i="6"/>
  <c r="K147" i="6"/>
  <c r="K285" i="6" s="1"/>
  <c r="J147" i="6"/>
  <c r="J285" i="6" s="1"/>
  <c r="J318" i="6"/>
  <c r="J321" i="6"/>
  <c r="J319" i="6"/>
  <c r="J354" i="6"/>
  <c r="J343" i="6"/>
  <c r="X321" i="6"/>
  <c r="J350" i="6"/>
  <c r="J338" i="6"/>
  <c r="T165" i="6"/>
  <c r="T318" i="6" s="1"/>
  <c r="O228" i="6"/>
  <c r="J146" i="6"/>
  <c r="J289" i="6" s="1"/>
  <c r="L260" i="6"/>
  <c r="X260" i="6"/>
  <c r="X338" i="6"/>
  <c r="X339" i="6" s="1"/>
  <c r="R332" i="6"/>
  <c r="R333" i="6" s="1"/>
  <c r="S328" i="6"/>
  <c r="S330" i="6" s="1"/>
  <c r="R328" i="6"/>
  <c r="R330" i="6" s="1"/>
  <c r="K328" i="6"/>
  <c r="K330" i="6" s="1"/>
  <c r="X350" i="6"/>
  <c r="L315" i="6"/>
  <c r="L181" i="6"/>
  <c r="O315" i="6"/>
  <c r="U175" i="6"/>
  <c r="X176" i="6"/>
  <c r="X177" i="6" s="1"/>
  <c r="S316" i="6"/>
  <c r="R315" i="6"/>
  <c r="R181" i="6"/>
  <c r="T353" i="6"/>
  <c r="Q94" i="6"/>
  <c r="T96" i="6"/>
  <c r="Q90" i="6"/>
  <c r="T91" i="6"/>
  <c r="O338" i="6"/>
  <c r="O339" i="6" s="1"/>
  <c r="L350" i="6"/>
  <c r="L353" i="6"/>
  <c r="K353" i="6"/>
  <c r="M149" i="6"/>
  <c r="P150" i="6"/>
  <c r="P320" i="6"/>
  <c r="P352" i="6"/>
  <c r="U149" i="6"/>
  <c r="X150" i="6"/>
  <c r="X353" i="6"/>
  <c r="U76" i="6"/>
  <c r="X77" i="6"/>
  <c r="W308" i="6"/>
  <c r="W260" i="6"/>
  <c r="U207" i="6"/>
  <c r="U190" i="6"/>
  <c r="X192" i="6"/>
  <c r="X197" i="6" s="1"/>
  <c r="S315" i="6"/>
  <c r="S181" i="6"/>
  <c r="R316" i="6"/>
  <c r="K86" i="6"/>
  <c r="L86" i="6"/>
  <c r="P165" i="6"/>
  <c r="M207" i="6"/>
  <c r="P209" i="6"/>
  <c r="P315" i="6"/>
  <c r="P176" i="6"/>
  <c r="P177" i="6" s="1"/>
  <c r="K315" i="6"/>
  <c r="K181" i="6"/>
  <c r="P328" i="6"/>
  <c r="P330" i="6" s="1"/>
  <c r="K336" i="6"/>
  <c r="K352" i="6"/>
  <c r="P353" i="6"/>
  <c r="Q149" i="6"/>
  <c r="T150" i="6"/>
  <c r="Q76" i="6"/>
  <c r="T77" i="6"/>
  <c r="M39" i="6"/>
  <c r="M50" i="6"/>
  <c r="Q207" i="6"/>
  <c r="Q190" i="6"/>
  <c r="T192" i="6"/>
  <c r="T197" i="6" s="1"/>
  <c r="U94" i="6"/>
  <c r="X96" i="6"/>
  <c r="U90" i="6"/>
  <c r="X91" i="6"/>
  <c r="L354" i="6"/>
  <c r="J332" i="6"/>
  <c r="J333" i="6" s="1"/>
  <c r="J320" i="6"/>
  <c r="L89" i="6"/>
  <c r="K89" i="6"/>
  <c r="K83" i="6"/>
  <c r="L83" i="6"/>
  <c r="Q113" i="6"/>
  <c r="T321" i="6"/>
  <c r="T260" i="6"/>
  <c r="X89" i="6"/>
  <c r="L319" i="6"/>
  <c r="U101" i="6"/>
  <c r="W350" i="6"/>
  <c r="T350" i="6"/>
  <c r="X86" i="6"/>
  <c r="L146" i="6"/>
  <c r="L289" i="6" s="1"/>
  <c r="N328" i="6"/>
  <c r="N330" i="6" s="1"/>
  <c r="P89" i="6"/>
  <c r="L147" i="6"/>
  <c r="L285" i="6" s="1"/>
  <c r="X165" i="6"/>
  <c r="L165" i="6"/>
  <c r="L318" i="6" s="1"/>
  <c r="K319" i="6"/>
  <c r="U100" i="6"/>
  <c r="M33" i="6"/>
  <c r="T346" i="6"/>
  <c r="N332" i="6"/>
  <c r="N333" i="6" s="1"/>
  <c r="W332" i="6"/>
  <c r="W333" i="6" s="1"/>
  <c r="K332" i="6"/>
  <c r="K333" i="6" s="1"/>
  <c r="P332" i="6"/>
  <c r="P333" i="6" s="1"/>
  <c r="T332" i="6"/>
  <c r="T333" i="6" s="1"/>
  <c r="V332" i="6"/>
  <c r="O332" i="6"/>
  <c r="O333" i="6" s="1"/>
  <c r="L332" i="6"/>
  <c r="X218" i="6" l="1"/>
  <c r="P218" i="6"/>
  <c r="O218" i="6"/>
  <c r="T218" i="6"/>
  <c r="W218" i="6"/>
  <c r="R218" i="6"/>
  <c r="S218" i="6"/>
  <c r="V218" i="6"/>
  <c r="L148" i="6"/>
  <c r="K148" i="6"/>
  <c r="P148" i="6"/>
  <c r="W148" i="6"/>
  <c r="X148" i="6"/>
  <c r="T148" i="6"/>
  <c r="V148" i="6"/>
  <c r="S148" i="6"/>
  <c r="N148" i="6"/>
  <c r="J148" i="6"/>
  <c r="R148" i="6"/>
  <c r="O148" i="6"/>
  <c r="Q289" i="6"/>
  <c r="M289" i="6"/>
  <c r="U289" i="6"/>
  <c r="M74" i="6"/>
  <c r="U74" i="6"/>
  <c r="Q74" i="6"/>
  <c r="W231" i="6"/>
  <c r="S231" i="6"/>
  <c r="J231" i="6"/>
  <c r="O231" i="6"/>
  <c r="L231" i="6"/>
  <c r="P231" i="6"/>
  <c r="R231" i="6"/>
  <c r="X231" i="6"/>
  <c r="K231" i="6"/>
  <c r="N231" i="6"/>
  <c r="T231" i="6"/>
  <c r="V231" i="6"/>
  <c r="P286" i="6"/>
  <c r="L286" i="6"/>
  <c r="T286" i="6"/>
  <c r="T302" i="6" s="1"/>
  <c r="X286" i="6"/>
  <c r="X302" i="6" s="1"/>
  <c r="M326" i="6"/>
  <c r="Q319" i="6"/>
  <c r="W253" i="6"/>
  <c r="V253" i="6"/>
  <c r="Q336" i="6"/>
  <c r="M343" i="6"/>
  <c r="S253" i="6"/>
  <c r="M62" i="6"/>
  <c r="V318" i="6"/>
  <c r="R318" i="6"/>
  <c r="Q318" i="6" s="1"/>
  <c r="U352" i="6"/>
  <c r="Q62" i="6"/>
  <c r="I77" i="6"/>
  <c r="M96" i="6"/>
  <c r="W318" i="6"/>
  <c r="S318" i="6"/>
  <c r="W286" i="6"/>
  <c r="W302" i="6" s="1"/>
  <c r="S286" i="6"/>
  <c r="S302" i="6" s="1"/>
  <c r="O286" i="6"/>
  <c r="O302" i="6" s="1"/>
  <c r="K286" i="6"/>
  <c r="V286" i="6"/>
  <c r="V302" i="6" s="1"/>
  <c r="R286" i="6"/>
  <c r="R302" i="6" s="1"/>
  <c r="N286" i="6"/>
  <c r="N302" i="6" s="1"/>
  <c r="J286" i="6"/>
  <c r="J302" i="6" s="1"/>
  <c r="U54" i="6"/>
  <c r="Q57" i="6"/>
  <c r="I206" i="6"/>
  <c r="U62" i="6"/>
  <c r="M42" i="6"/>
  <c r="I353" i="6"/>
  <c r="Q230" i="6"/>
  <c r="J325" i="6"/>
  <c r="I313" i="6"/>
  <c r="Q44" i="6"/>
  <c r="L312" i="6"/>
  <c r="Q52" i="6"/>
  <c r="J312" i="6"/>
  <c r="Q60" i="6"/>
  <c r="U44" i="6"/>
  <c r="P312" i="6"/>
  <c r="P317" i="6" s="1"/>
  <c r="M310" i="6"/>
  <c r="Q333" i="6"/>
  <c r="U310" i="6"/>
  <c r="Q310" i="6"/>
  <c r="U306" i="6"/>
  <c r="U57" i="6"/>
  <c r="Q54" i="6"/>
  <c r="Q307" i="6"/>
  <c r="Q306" i="6"/>
  <c r="U305" i="6"/>
  <c r="Q305" i="6"/>
  <c r="Q311" i="6"/>
  <c r="R340" i="6"/>
  <c r="R341" i="6" s="1"/>
  <c r="W340" i="6"/>
  <c r="W341" i="6" s="1"/>
  <c r="M306" i="6"/>
  <c r="K312" i="6"/>
  <c r="M52" i="6"/>
  <c r="M311" i="6"/>
  <c r="U311" i="6"/>
  <c r="M305" i="6"/>
  <c r="P318" i="6"/>
  <c r="N318" i="6"/>
  <c r="O318" i="6"/>
  <c r="X312" i="6"/>
  <c r="V312" i="6"/>
  <c r="W312" i="6"/>
  <c r="S312" i="6"/>
  <c r="T312" i="6"/>
  <c r="R312" i="6"/>
  <c r="R317" i="6" s="1"/>
  <c r="O312" i="6"/>
  <c r="O317" i="6" s="1"/>
  <c r="N312" i="6"/>
  <c r="N317" i="6" s="1"/>
  <c r="U304" i="6"/>
  <c r="U60" i="6"/>
  <c r="U52" i="6"/>
  <c r="Q49" i="6"/>
  <c r="M44" i="6"/>
  <c r="U49" i="6"/>
  <c r="Q304" i="6"/>
  <c r="M60" i="6"/>
  <c r="M49" i="6"/>
  <c r="M37" i="6"/>
  <c r="M304" i="6"/>
  <c r="I80" i="6"/>
  <c r="Q308" i="6"/>
  <c r="I345" i="6"/>
  <c r="P321" i="6"/>
  <c r="M321" i="6" s="1"/>
  <c r="M354" i="6"/>
  <c r="V166" i="6"/>
  <c r="I185" i="6"/>
  <c r="U339" i="6"/>
  <c r="I192" i="6"/>
  <c r="Q320" i="6"/>
  <c r="I164" i="6"/>
  <c r="U150" i="6"/>
  <c r="S267" i="6"/>
  <c r="O281" i="6"/>
  <c r="R344" i="6"/>
  <c r="W324" i="6"/>
  <c r="X344" i="6"/>
  <c r="W267" i="6"/>
  <c r="I123" i="6"/>
  <c r="I57" i="6"/>
  <c r="N266" i="6"/>
  <c r="M266" i="6" s="1"/>
  <c r="K271" i="6"/>
  <c r="O186" i="6"/>
  <c r="V324" i="6"/>
  <c r="V327" i="6" s="1"/>
  <c r="S344" i="6"/>
  <c r="U338" i="6"/>
  <c r="U192" i="6"/>
  <c r="U185" i="6"/>
  <c r="T166" i="6"/>
  <c r="U346" i="6"/>
  <c r="V186" i="6"/>
  <c r="T186" i="6"/>
  <c r="M346" i="6"/>
  <c r="U343" i="6"/>
  <c r="I230" i="6"/>
  <c r="N166" i="6"/>
  <c r="Q211" i="6"/>
  <c r="M80" i="6"/>
  <c r="Q164" i="6"/>
  <c r="J326" i="6"/>
  <c r="I326" i="6" s="1"/>
  <c r="Q268" i="6"/>
  <c r="I320" i="6"/>
  <c r="V281" i="6"/>
  <c r="N344" i="6"/>
  <c r="J281" i="6"/>
  <c r="R274" i="6"/>
  <c r="Q274" i="6" s="1"/>
  <c r="I350" i="6"/>
  <c r="J324" i="6"/>
  <c r="I349" i="6"/>
  <c r="U209" i="6"/>
  <c r="Q226" i="6"/>
  <c r="U228" i="6"/>
  <c r="U224" i="6"/>
  <c r="X253" i="6"/>
  <c r="M164" i="6"/>
  <c r="W281" i="6"/>
  <c r="I335" i="6"/>
  <c r="J347" i="6"/>
  <c r="T325" i="6"/>
  <c r="Q325" i="6" s="1"/>
  <c r="I315" i="6"/>
  <c r="K324" i="6"/>
  <c r="Q313" i="6"/>
  <c r="I240" i="6"/>
  <c r="M211" i="6"/>
  <c r="I44" i="6"/>
  <c r="I52" i="6"/>
  <c r="U206" i="6"/>
  <c r="M240" i="6"/>
  <c r="U336" i="6"/>
  <c r="Q353" i="6"/>
  <c r="I202" i="6"/>
  <c r="I96" i="6"/>
  <c r="S324" i="6"/>
  <c r="X325" i="6"/>
  <c r="U325" i="6" s="1"/>
  <c r="M351" i="6"/>
  <c r="R327" i="6"/>
  <c r="K344" i="6"/>
  <c r="U176" i="6"/>
  <c r="L186" i="6"/>
  <c r="I186" i="6" s="1"/>
  <c r="I343" i="6"/>
  <c r="N186" i="6"/>
  <c r="M186" i="6" s="1"/>
  <c r="X186" i="6"/>
  <c r="T326" i="6"/>
  <c r="Q326" i="6" s="1"/>
  <c r="T275" i="6"/>
  <c r="Q275" i="6" s="1"/>
  <c r="S326" i="6"/>
  <c r="M330" i="6"/>
  <c r="I83" i="6"/>
  <c r="U80" i="6"/>
  <c r="I40" i="6"/>
  <c r="M269" i="6"/>
  <c r="M352" i="6"/>
  <c r="U230" i="6"/>
  <c r="U181" i="6"/>
  <c r="I266" i="6"/>
  <c r="X281" i="6"/>
  <c r="Q99" i="6"/>
  <c r="M89" i="6"/>
  <c r="Q309" i="6"/>
  <c r="M314" i="6"/>
  <c r="I328" i="6"/>
  <c r="S334" i="6"/>
  <c r="S337" i="6" s="1"/>
  <c r="P271" i="6"/>
  <c r="M271" i="6" s="1"/>
  <c r="S325" i="6"/>
  <c r="Q181" i="6"/>
  <c r="Q343" i="6"/>
  <c r="M308" i="6"/>
  <c r="I330" i="6"/>
  <c r="I336" i="6"/>
  <c r="U354" i="6"/>
  <c r="U332" i="6"/>
  <c r="S347" i="6"/>
  <c r="T271" i="6"/>
  <c r="Q271" i="6" s="1"/>
  <c r="I224" i="6"/>
  <c r="U86" i="6"/>
  <c r="U96" i="6"/>
  <c r="Q192" i="6"/>
  <c r="P166" i="6"/>
  <c r="M150" i="6"/>
  <c r="M185" i="6"/>
  <c r="U164" i="6"/>
  <c r="U345" i="6"/>
  <c r="Q80" i="6"/>
  <c r="S166" i="6"/>
  <c r="S173" i="6" s="1"/>
  <c r="P344" i="6"/>
  <c r="V266" i="6"/>
  <c r="U266" i="6" s="1"/>
  <c r="O166" i="6"/>
  <c r="N281" i="6"/>
  <c r="M281" i="6" s="1"/>
  <c r="M328" i="6"/>
  <c r="Q165" i="6"/>
  <c r="Q240" i="6"/>
  <c r="O334" i="6"/>
  <c r="R186" i="6"/>
  <c r="Q315" i="6"/>
  <c r="I257" i="6"/>
  <c r="M202" i="6"/>
  <c r="K267" i="6"/>
  <c r="I209" i="6"/>
  <c r="I316" i="6"/>
  <c r="U93" i="6"/>
  <c r="R166" i="6"/>
  <c r="W344" i="6"/>
  <c r="M307" i="6"/>
  <c r="U314" i="6"/>
  <c r="U308" i="6"/>
  <c r="J267" i="6"/>
  <c r="I321" i="6"/>
  <c r="N324" i="6"/>
  <c r="N327" i="6" s="1"/>
  <c r="W325" i="6"/>
  <c r="W326" i="6"/>
  <c r="N270" i="6"/>
  <c r="M270" i="6" s="1"/>
  <c r="W334" i="6"/>
  <c r="W337" i="6" s="1"/>
  <c r="V334" i="6"/>
  <c r="V337" i="6" s="1"/>
  <c r="I354" i="6"/>
  <c r="I308" i="6"/>
  <c r="M316" i="6"/>
  <c r="I99" i="6"/>
  <c r="O322" i="6"/>
  <c r="I318" i="6"/>
  <c r="M77" i="6"/>
  <c r="I111" i="6"/>
  <c r="U275" i="6"/>
  <c r="M192" i="6"/>
  <c r="M236" i="6"/>
  <c r="M176" i="6"/>
  <c r="U236" i="6"/>
  <c r="X166" i="6"/>
  <c r="T335" i="6"/>
  <c r="T337" i="6" s="1"/>
  <c r="P275" i="6"/>
  <c r="M275" i="6" s="1"/>
  <c r="P325" i="6"/>
  <c r="M325" i="6" s="1"/>
  <c r="I89" i="6"/>
  <c r="U350" i="6"/>
  <c r="P347" i="6"/>
  <c r="N347" i="6"/>
  <c r="U316" i="6"/>
  <c r="M309" i="6"/>
  <c r="M13" i="6"/>
  <c r="I306" i="6"/>
  <c r="U313" i="6"/>
  <c r="L271" i="6"/>
  <c r="I271" i="6" s="1"/>
  <c r="L337" i="6"/>
  <c r="M333" i="6"/>
  <c r="L166" i="6"/>
  <c r="Q316" i="6"/>
  <c r="S186" i="6"/>
  <c r="U315" i="6"/>
  <c r="S281" i="6"/>
  <c r="U99" i="6"/>
  <c r="U89" i="6"/>
  <c r="Q86" i="6"/>
  <c r="M99" i="6"/>
  <c r="M86" i="6"/>
  <c r="U309" i="6"/>
  <c r="U330" i="6"/>
  <c r="K281" i="6"/>
  <c r="Q328" i="6"/>
  <c r="M209" i="6"/>
  <c r="Q89" i="6"/>
  <c r="L347" i="6"/>
  <c r="I93" i="6"/>
  <c r="U268" i="6"/>
  <c r="R281" i="6"/>
  <c r="I311" i="6"/>
  <c r="Q150" i="6"/>
  <c r="N334" i="6"/>
  <c r="N337" i="6" s="1"/>
  <c r="U77" i="6"/>
  <c r="P280" i="6"/>
  <c r="M280" i="6" s="1"/>
  <c r="M332" i="6"/>
  <c r="X267" i="6"/>
  <c r="U267" i="6" s="1"/>
  <c r="U328" i="6"/>
  <c r="L325" i="6"/>
  <c r="I346" i="6"/>
  <c r="O347" i="6"/>
  <c r="O325" i="6"/>
  <c r="I319" i="6"/>
  <c r="M315" i="6"/>
  <c r="I165" i="6"/>
  <c r="X347" i="6"/>
  <c r="Q332" i="6"/>
  <c r="W347" i="6"/>
  <c r="U273" i="6"/>
  <c r="Q260" i="6"/>
  <c r="Q257" i="6"/>
  <c r="U272" i="6"/>
  <c r="V274" i="6"/>
  <c r="M353" i="6"/>
  <c r="I307" i="6"/>
  <c r="U13" i="6"/>
  <c r="Q314" i="6"/>
  <c r="O335" i="6"/>
  <c r="Q330" i="6"/>
  <c r="U321" i="6"/>
  <c r="J166" i="6"/>
  <c r="Q354" i="6"/>
  <c r="U320" i="6"/>
  <c r="O344" i="6"/>
  <c r="M181" i="6"/>
  <c r="X334" i="6"/>
  <c r="Q346" i="6"/>
  <c r="Q350" i="6"/>
  <c r="K337" i="6"/>
  <c r="I13" i="6"/>
  <c r="V347" i="6"/>
  <c r="U91" i="6"/>
  <c r="V333" i="6"/>
  <c r="U333" i="6" s="1"/>
  <c r="K318" i="6"/>
  <c r="K166" i="6"/>
  <c r="U177" i="6"/>
  <c r="K325" i="6"/>
  <c r="I181" i="6"/>
  <c r="M345" i="6"/>
  <c r="M320" i="6"/>
  <c r="K186" i="6"/>
  <c r="Q185" i="6"/>
  <c r="L281" i="6"/>
  <c r="I150" i="6"/>
  <c r="I352" i="6"/>
  <c r="I91" i="6"/>
  <c r="I314" i="6"/>
  <c r="Q206" i="6"/>
  <c r="M313" i="6"/>
  <c r="W186" i="6"/>
  <c r="M206" i="6"/>
  <c r="U280" i="6"/>
  <c r="Q91" i="6"/>
  <c r="M93" i="6"/>
  <c r="Q352" i="6"/>
  <c r="U353" i="6"/>
  <c r="U319" i="6"/>
  <c r="M319" i="6"/>
  <c r="I46" i="6"/>
  <c r="I309" i="6"/>
  <c r="X324" i="6"/>
  <c r="T281" i="6"/>
  <c r="I228" i="6"/>
  <c r="I211" i="6"/>
  <c r="I49" i="6"/>
  <c r="I54" i="6"/>
  <c r="Q228" i="6"/>
  <c r="M91" i="6"/>
  <c r="Q13" i="6"/>
  <c r="I290" i="6"/>
  <c r="T344" i="6"/>
  <c r="U349" i="6"/>
  <c r="M349" i="6"/>
  <c r="W166" i="6"/>
  <c r="Q349" i="6"/>
  <c r="I37" i="6"/>
  <c r="I310" i="6"/>
  <c r="I115" i="6"/>
  <c r="I305" i="6"/>
  <c r="Q96" i="6"/>
  <c r="M350" i="6"/>
  <c r="M226" i="6"/>
  <c r="M165" i="6"/>
  <c r="V344" i="6"/>
  <c r="Q236" i="6"/>
  <c r="Q209" i="6"/>
  <c r="I226" i="6"/>
  <c r="M230" i="6"/>
  <c r="I236" i="6"/>
  <c r="I42" i="6"/>
  <c r="U204" i="6"/>
  <c r="I146" i="6"/>
  <c r="W282" i="6"/>
  <c r="Q280" i="6"/>
  <c r="I274" i="6"/>
  <c r="I270" i="6"/>
  <c r="I292" i="6"/>
  <c r="I293" i="6"/>
  <c r="L282" i="6"/>
  <c r="I260" i="6"/>
  <c r="T282" i="6"/>
  <c r="O282" i="6"/>
  <c r="K282" i="6"/>
  <c r="I280" i="6"/>
  <c r="U270" i="6"/>
  <c r="I275" i="6"/>
  <c r="M260" i="6"/>
  <c r="L322" i="6"/>
  <c r="L323" i="6" s="1"/>
  <c r="Q147" i="6"/>
  <c r="Q285" i="6" s="1"/>
  <c r="T340" i="6"/>
  <c r="T341" i="6" s="1"/>
  <c r="V340" i="6"/>
  <c r="V341" i="6" s="1"/>
  <c r="Q204" i="6"/>
  <c r="J282" i="6"/>
  <c r="M204" i="6"/>
  <c r="Q270" i="6"/>
  <c r="M257" i="6"/>
  <c r="T322" i="6"/>
  <c r="T323" i="6" s="1"/>
  <c r="J340" i="6"/>
  <c r="J341" i="6" s="1"/>
  <c r="K340" i="6"/>
  <c r="K341" i="6" s="1"/>
  <c r="O340" i="6"/>
  <c r="O341" i="6" s="1"/>
  <c r="U260" i="6"/>
  <c r="U257" i="6"/>
  <c r="X318" i="6"/>
  <c r="U165" i="6"/>
  <c r="T347" i="6"/>
  <c r="R339" i="6"/>
  <c r="Q339" i="6" s="1"/>
  <c r="Q338" i="6"/>
  <c r="Q176" i="6"/>
  <c r="T177" i="6"/>
  <c r="Q177" i="6" s="1"/>
  <c r="P267" i="6"/>
  <c r="M267" i="6" s="1"/>
  <c r="M263" i="6"/>
  <c r="P324" i="6"/>
  <c r="M338" i="6"/>
  <c r="P339" i="6"/>
  <c r="M339" i="6" s="1"/>
  <c r="L333" i="6"/>
  <c r="I333" i="6" s="1"/>
  <c r="I332" i="6"/>
  <c r="J339" i="6"/>
  <c r="I339" i="6" s="1"/>
  <c r="I338" i="6"/>
  <c r="X340" i="6"/>
  <c r="U146" i="6"/>
  <c r="X326" i="6"/>
  <c r="U269" i="6"/>
  <c r="X271" i="6"/>
  <c r="U271" i="6" s="1"/>
  <c r="Q263" i="6"/>
  <c r="T267" i="6"/>
  <c r="Q267" i="6" s="1"/>
  <c r="T324" i="6"/>
  <c r="P334" i="6"/>
  <c r="M336" i="6"/>
  <c r="Q262" i="6"/>
  <c r="R266" i="6"/>
  <c r="M272" i="6"/>
  <c r="N274" i="6"/>
  <c r="M274" i="6" s="1"/>
  <c r="J334" i="6"/>
  <c r="M228" i="6"/>
  <c r="I342" i="6"/>
  <c r="J344" i="6"/>
  <c r="Q202" i="6"/>
  <c r="L340" i="6"/>
  <c r="L341" i="6" s="1"/>
  <c r="P340" i="6"/>
  <c r="P341" i="6" s="1"/>
  <c r="L267" i="6"/>
  <c r="L324" i="6"/>
  <c r="S340" i="6"/>
  <c r="S341" i="6" s="1"/>
  <c r="O271" i="6"/>
  <c r="O326" i="6"/>
  <c r="O267" i="6"/>
  <c r="O324" i="6"/>
  <c r="N340" i="6"/>
  <c r="N341" i="6" s="1"/>
  <c r="M146" i="6"/>
  <c r="I86" i="6"/>
  <c r="U234" i="6"/>
  <c r="R347" i="6"/>
  <c r="Q345" i="6"/>
  <c r="K347" i="6"/>
  <c r="I176" i="6"/>
  <c r="S282" i="6"/>
  <c r="Q321" i="6"/>
  <c r="X282" i="6"/>
  <c r="Q93" i="6"/>
  <c r="Q77" i="6"/>
  <c r="X335" i="6"/>
  <c r="R253" i="6"/>
  <c r="R334" i="6"/>
  <c r="M335" i="6"/>
  <c r="I62" i="6"/>
  <c r="L344" i="6"/>
  <c r="U211" i="6"/>
  <c r="U226" i="6"/>
  <c r="J322" i="6"/>
  <c r="J323" i="6" s="1"/>
  <c r="U307" i="6"/>
  <c r="I60" i="6"/>
  <c r="U147" i="6"/>
  <c r="M147" i="6"/>
  <c r="P322" i="6"/>
  <c r="X322" i="6"/>
  <c r="I204" i="6"/>
  <c r="Q146" i="6"/>
  <c r="K322" i="6"/>
  <c r="I147" i="6"/>
  <c r="Q342" i="6"/>
  <c r="M342" i="6"/>
  <c r="U342" i="6"/>
  <c r="L302" i="6" l="1"/>
  <c r="P302" i="6"/>
  <c r="K302" i="6"/>
  <c r="J187" i="6"/>
  <c r="L173" i="6"/>
  <c r="L187" i="6" s="1"/>
  <c r="K187" i="6"/>
  <c r="Q286" i="6"/>
  <c r="P173" i="6"/>
  <c r="P187" i="6" s="1"/>
  <c r="M286" i="6"/>
  <c r="X173" i="6"/>
  <c r="X187" i="6" s="1"/>
  <c r="T173" i="6"/>
  <c r="T187" i="6" s="1"/>
  <c r="I286" i="6"/>
  <c r="M218" i="6"/>
  <c r="Q218" i="6"/>
  <c r="U218" i="6"/>
  <c r="U197" i="6"/>
  <c r="V219" i="6"/>
  <c r="Q197" i="6"/>
  <c r="Q302" i="6"/>
  <c r="M224" i="6"/>
  <c r="T253" i="6"/>
  <c r="Q253" i="6" s="1"/>
  <c r="U318" i="6"/>
  <c r="S283" i="6"/>
  <c r="O323" i="6"/>
  <c r="M197" i="6"/>
  <c r="I197" i="6"/>
  <c r="I325" i="6"/>
  <c r="M318" i="6"/>
  <c r="P323" i="6"/>
  <c r="U231" i="6"/>
  <c r="M253" i="6"/>
  <c r="N219" i="6"/>
  <c r="U344" i="6"/>
  <c r="Q312" i="6"/>
  <c r="U312" i="6"/>
  <c r="M312" i="6"/>
  <c r="W283" i="6"/>
  <c r="M344" i="6"/>
  <c r="I281" i="6"/>
  <c r="I177" i="6"/>
  <c r="M347" i="6"/>
  <c r="S317" i="6"/>
  <c r="V187" i="6"/>
  <c r="O283" i="6"/>
  <c r="P282" i="6"/>
  <c r="K283" i="6"/>
  <c r="L283" i="6"/>
  <c r="U166" i="6"/>
  <c r="S327" i="6"/>
  <c r="W317" i="6"/>
  <c r="S219" i="6"/>
  <c r="Q166" i="6"/>
  <c r="U324" i="6"/>
  <c r="O337" i="6"/>
  <c r="M166" i="6"/>
  <c r="U186" i="6"/>
  <c r="I218" i="6"/>
  <c r="J317" i="6"/>
  <c r="W322" i="6"/>
  <c r="W323" i="6" s="1"/>
  <c r="K327" i="6"/>
  <c r="Q344" i="6"/>
  <c r="V322" i="6"/>
  <c r="V323" i="6" s="1"/>
  <c r="Q347" i="6"/>
  <c r="I267" i="6"/>
  <c r="M231" i="6"/>
  <c r="I347" i="6"/>
  <c r="U281" i="6"/>
  <c r="I304" i="6"/>
  <c r="J327" i="6"/>
  <c r="K219" i="6"/>
  <c r="U240" i="6"/>
  <c r="Q186" i="6"/>
  <c r="I231" i="6"/>
  <c r="O187" i="6"/>
  <c r="I344" i="6"/>
  <c r="Q281" i="6"/>
  <c r="M177" i="6"/>
  <c r="P219" i="6"/>
  <c r="W327" i="6"/>
  <c r="N322" i="6"/>
  <c r="N323" i="6" s="1"/>
  <c r="N187" i="6"/>
  <c r="U334" i="6"/>
  <c r="Q335" i="6"/>
  <c r="X317" i="6"/>
  <c r="V282" i="6"/>
  <c r="O219" i="6"/>
  <c r="W219" i="6"/>
  <c r="X219" i="6"/>
  <c r="S187" i="6"/>
  <c r="S284" i="6" s="1"/>
  <c r="W187" i="6"/>
  <c r="K317" i="6"/>
  <c r="I166" i="6"/>
  <c r="T219" i="6"/>
  <c r="M317" i="6"/>
  <c r="U274" i="6"/>
  <c r="U282" i="6" s="1"/>
  <c r="X323" i="6"/>
  <c r="O327" i="6"/>
  <c r="U347" i="6"/>
  <c r="K323" i="6"/>
  <c r="S322" i="6"/>
  <c r="S323" i="6" s="1"/>
  <c r="L317" i="6"/>
  <c r="Q224" i="6"/>
  <c r="I282" i="6"/>
  <c r="I74" i="6"/>
  <c r="V317" i="6"/>
  <c r="R322" i="6"/>
  <c r="R323" i="6" s="1"/>
  <c r="Q323" i="6" s="1"/>
  <c r="I287" i="6"/>
  <c r="Q341" i="6"/>
  <c r="N282" i="6"/>
  <c r="Q340" i="6"/>
  <c r="I289" i="6"/>
  <c r="I322" i="6"/>
  <c r="I323" i="6"/>
  <c r="I341" i="6"/>
  <c r="I340" i="6"/>
  <c r="J219" i="6"/>
  <c r="R337" i="6"/>
  <c r="Q337" i="6" s="1"/>
  <c r="Q334" i="6"/>
  <c r="N283" i="6"/>
  <c r="M234" i="6"/>
  <c r="X327" i="6"/>
  <c r="U327" i="6" s="1"/>
  <c r="U326" i="6"/>
  <c r="I312" i="6"/>
  <c r="M282" i="6"/>
  <c r="J337" i="6"/>
  <c r="I337" i="6" s="1"/>
  <c r="I334" i="6"/>
  <c r="R187" i="6"/>
  <c r="M340" i="6"/>
  <c r="X337" i="6"/>
  <c r="U337" i="6" s="1"/>
  <c r="U335" i="6"/>
  <c r="V283" i="6"/>
  <c r="I234" i="6"/>
  <c r="R282" i="6"/>
  <c r="Q266" i="6"/>
  <c r="Q282" i="6" s="1"/>
  <c r="P337" i="6"/>
  <c r="M337" i="6" s="1"/>
  <c r="M334" i="6"/>
  <c r="X341" i="6"/>
  <c r="U341" i="6" s="1"/>
  <c r="U340" i="6"/>
  <c r="P327" i="6"/>
  <c r="M327" i="6" s="1"/>
  <c r="M324" i="6"/>
  <c r="Q234" i="6"/>
  <c r="I324" i="6"/>
  <c r="L327" i="6"/>
  <c r="T327" i="6"/>
  <c r="Q327" i="6" s="1"/>
  <c r="Q324" i="6"/>
  <c r="L219" i="6"/>
  <c r="I148" i="6"/>
  <c r="M341" i="6"/>
  <c r="R219" i="6"/>
  <c r="W284" i="6" l="1"/>
  <c r="N284" i="6"/>
  <c r="K284" i="6"/>
  <c r="V284" i="6"/>
  <c r="L284" i="6"/>
  <c r="O284" i="6"/>
  <c r="I187" i="6"/>
  <c r="U173" i="6"/>
  <c r="M173" i="6"/>
  <c r="Q173" i="6"/>
  <c r="M302" i="6"/>
  <c r="U302" i="6"/>
  <c r="M219" i="6"/>
  <c r="Q231" i="6"/>
  <c r="T283" i="6"/>
  <c r="T284" i="6" s="1"/>
  <c r="X283" i="6"/>
  <c r="U283" i="6" s="1"/>
  <c r="I219" i="6"/>
  <c r="M323" i="6"/>
  <c r="U253" i="6"/>
  <c r="O355" i="6"/>
  <c r="I285" i="6"/>
  <c r="M148" i="6"/>
  <c r="U148" i="6"/>
  <c r="S355" i="6"/>
  <c r="U322" i="6"/>
  <c r="Q219" i="6"/>
  <c r="W355" i="6"/>
  <c r="I317" i="6"/>
  <c r="I327" i="6"/>
  <c r="U219" i="6"/>
  <c r="N355" i="6"/>
  <c r="M322" i="6"/>
  <c r="U317" i="6"/>
  <c r="K355" i="6"/>
  <c r="J355" i="6"/>
  <c r="T317" i="6"/>
  <c r="P355" i="6"/>
  <c r="L355" i="6"/>
  <c r="Q322" i="6"/>
  <c r="Q148" i="6"/>
  <c r="R283" i="6"/>
  <c r="R284" i="6" s="1"/>
  <c r="J283" i="6"/>
  <c r="I283" i="6" s="1"/>
  <c r="I253" i="6"/>
  <c r="R355" i="6"/>
  <c r="X355" i="6"/>
  <c r="P283" i="6"/>
  <c r="M283" i="6" s="1"/>
  <c r="I302" i="6"/>
  <c r="I173" i="6"/>
  <c r="U323" i="6"/>
  <c r="V355" i="6"/>
  <c r="J284" i="6" l="1"/>
  <c r="P284" i="6"/>
  <c r="M284" i="6" s="1"/>
  <c r="X284" i="6"/>
  <c r="U284" i="6" s="1"/>
  <c r="U187" i="6"/>
  <c r="Q187" i="6"/>
  <c r="M187" i="6"/>
  <c r="M355" i="6"/>
  <c r="I355" i="6"/>
  <c r="T355" i="6"/>
  <c r="Q355" i="6" s="1"/>
  <c r="Q317" i="6"/>
  <c r="Q283" i="6"/>
  <c r="U355" i="6"/>
  <c r="Q284" i="6" l="1"/>
  <c r="I284" i="6"/>
</calcChain>
</file>

<file path=xl/sharedStrings.xml><?xml version="1.0" encoding="utf-8"?>
<sst xmlns="http://schemas.openxmlformats.org/spreadsheetml/2006/main" count="673" uniqueCount="343">
  <si>
    <t>Programos tikslo kodas</t>
  </si>
  <si>
    <t>Uždavinio kodas</t>
  </si>
  <si>
    <t>Priemonės kodas</t>
  </si>
  <si>
    <t>Funkcinės klasifikacijos kodas</t>
  </si>
  <si>
    <t>Finansavimo šaltinis</t>
  </si>
  <si>
    <t>išlaidoms</t>
  </si>
  <si>
    <t>iš viso</t>
  </si>
  <si>
    <t>turtui įsigyti</t>
  </si>
  <si>
    <t xml:space="preserve">iš jų darbo užmokesčiui                    </t>
  </si>
  <si>
    <t>Iš viso priemonei:</t>
  </si>
  <si>
    <t>Iš viso uždaviniui:</t>
  </si>
  <si>
    <t>Iš viso tikslui:</t>
  </si>
  <si>
    <t>Tarybos darbo organizavimas</t>
  </si>
  <si>
    <t>Efektyviai organizuoti Savivaldybės darbą, tinkamai įgyvendinant jos funkcijas</t>
  </si>
  <si>
    <t>Gyventojų registro tvarkymas ir duomenų valstybės registrui teikimas</t>
  </si>
  <si>
    <t>Archyvinių dokumentų tvarkymas</t>
  </si>
  <si>
    <t>Jaunimo teisių apsauga</t>
  </si>
  <si>
    <t>Civilinės būklės aktų registravimas</t>
  </si>
  <si>
    <t>Pirminė teisinė pagalba</t>
  </si>
  <si>
    <t>Mobilizacijos administravimas</t>
  </si>
  <si>
    <t>Civilinės saugos organizavimas</t>
  </si>
  <si>
    <t>Žemės ūkio funkcijų vykdymas</t>
  </si>
  <si>
    <t>Informacijos skelbimas visuomenės informavimo priemonėse</t>
  </si>
  <si>
    <t>SB</t>
  </si>
  <si>
    <t>iš jų</t>
  </si>
  <si>
    <t>Tinkamai įgyvendinti Savivaldybei perduotas valstybės funkcijas</t>
  </si>
  <si>
    <t>PF</t>
  </si>
  <si>
    <t>Vvykdytojo kodas</t>
  </si>
  <si>
    <t>Priemonės pavadinimas</t>
  </si>
  <si>
    <t>9 Savivaldybės valdymo ir pagrindinių funkcijų vykdymo programa</t>
  </si>
  <si>
    <t>Administracijos darbo organizavimas</t>
  </si>
  <si>
    <t>01.03.03.02</t>
  </si>
  <si>
    <t>06.01.01.01</t>
  </si>
  <si>
    <t>Nekilnojamojo turto rinkos vertės nustatymas</t>
  </si>
  <si>
    <t>Socialinių išmokų skaičiavimas ir mokėjimas</t>
  </si>
  <si>
    <t>Duomenų teikimas Valstybės suteiktos pagalbos registrui</t>
  </si>
  <si>
    <t>Gyvenamosios vietos deklaravimas</t>
  </si>
  <si>
    <t>Prašymų socialinių išmokų mokėjimui priėmimas seniūnijose</t>
  </si>
  <si>
    <t>Organizuoti investicijų bei ES struktūrinių fondų lėšų pritraukimą į Klaipėdos rajoną</t>
  </si>
  <si>
    <t>09.08.01.02.</t>
  </si>
  <si>
    <t>03.01.01.01.</t>
  </si>
  <si>
    <t>08.04.01.01.</t>
  </si>
  <si>
    <t>Kontrolieriaus tarnybos darbo organizavimas</t>
  </si>
  <si>
    <t>10.04.01.40.</t>
  </si>
  <si>
    <t>08.04.01.02.</t>
  </si>
  <si>
    <t>01.03.02.09.</t>
  </si>
  <si>
    <t>Iš viso SB:</t>
  </si>
  <si>
    <t>S</t>
  </si>
  <si>
    <t>10.09.01.01.</t>
  </si>
  <si>
    <t>10.01.02.40.</t>
  </si>
  <si>
    <t>10.07.01.01.</t>
  </si>
  <si>
    <t>10.09.01.09.</t>
  </si>
  <si>
    <t>Agluonėnų seniūnijos darbo organizavimas</t>
  </si>
  <si>
    <t>Dovilų seniūnijos darbo organizavimas</t>
  </si>
  <si>
    <t>Endriejavo seniūnijos darbo organizavimas</t>
  </si>
  <si>
    <t>Gargždų seniūnijos darbo organizavimas</t>
  </si>
  <si>
    <t>Judrėnų seniūnijos darbo organizavimas</t>
  </si>
  <si>
    <t>Kretingalės seniūnijos darbo organizavimas</t>
  </si>
  <si>
    <t>Priekulės seniūnijos darbo organizavimas</t>
  </si>
  <si>
    <t>Sendvario seniūnijos darbo organizavimas</t>
  </si>
  <si>
    <t>Veiviržėnų seniūnijos darbo organizavimas</t>
  </si>
  <si>
    <t>Vėžaičių seniūnijos darbo organizavimas</t>
  </si>
  <si>
    <t>Kodas biudžete</t>
  </si>
  <si>
    <t>9.1.1.1.</t>
  </si>
  <si>
    <t>9.1.1.14.</t>
  </si>
  <si>
    <t>9.1.1.4.25.</t>
  </si>
  <si>
    <t>9.1.1.4.26.</t>
  </si>
  <si>
    <t>9.1.1.4.27.</t>
  </si>
  <si>
    <t>9.1.1.4.28.</t>
  </si>
  <si>
    <t>9.1.1.4.29.</t>
  </si>
  <si>
    <t>9.1.1.4.30.</t>
  </si>
  <si>
    <t>9.1.1.4.31.</t>
  </si>
  <si>
    <t>9.1.1.4.32.</t>
  </si>
  <si>
    <t>9.1.1.4.33.</t>
  </si>
  <si>
    <t>9.1.1.4.34.</t>
  </si>
  <si>
    <t>9.1.1.4.35.</t>
  </si>
  <si>
    <t>9.1.2.1.</t>
  </si>
  <si>
    <t>9.1.2.2.</t>
  </si>
  <si>
    <t>9.1.2.4.</t>
  </si>
  <si>
    <t>9.1.2.5.</t>
  </si>
  <si>
    <t>9.1.2.6.</t>
  </si>
  <si>
    <t>9.1.2.7.</t>
  </si>
  <si>
    <t>9.1.2.11.</t>
  </si>
  <si>
    <t>9.1.2.13.</t>
  </si>
  <si>
    <t>9.1.2.14.19.</t>
  </si>
  <si>
    <t>9.1.2.14.25.</t>
  </si>
  <si>
    <t>9.1.2.14.27.</t>
  </si>
  <si>
    <t>9.1.2.14.30.</t>
  </si>
  <si>
    <t>9.1.2.14.32.</t>
  </si>
  <si>
    <t>9.1.2.14.33.</t>
  </si>
  <si>
    <t>9.1.2.14.35.</t>
  </si>
  <si>
    <t>9.1.2.15.</t>
  </si>
  <si>
    <t>9.1.2.14.34.</t>
  </si>
  <si>
    <t>9.1.2.16.</t>
  </si>
  <si>
    <t>9.1.2.17.25.</t>
  </si>
  <si>
    <t>9.1.2.17.26.</t>
  </si>
  <si>
    <t>9.1.2.17.27.</t>
  </si>
  <si>
    <t>9.1.2.17.28.</t>
  </si>
  <si>
    <t>9.1.2.17.29.</t>
  </si>
  <si>
    <t>9.1.2.17.30.</t>
  </si>
  <si>
    <t>9.1.2.17.31.</t>
  </si>
  <si>
    <t>9.1.2.17.32.</t>
  </si>
  <si>
    <t>9.1.2.17.33.</t>
  </si>
  <si>
    <t>9.1.2.17.34.</t>
  </si>
  <si>
    <t>9.1.2.17.35.</t>
  </si>
  <si>
    <t>9.1.2.19.</t>
  </si>
  <si>
    <t>9.1.2.20.1.</t>
  </si>
  <si>
    <t>9.1.2.20.25.</t>
  </si>
  <si>
    <t>9.1.2.20.26.</t>
  </si>
  <si>
    <t>9.1.2.20.28.</t>
  </si>
  <si>
    <t>9.1.2.20.29.</t>
  </si>
  <si>
    <t>9.1.2.20.30.</t>
  </si>
  <si>
    <t>9.1.2.20.31.</t>
  </si>
  <si>
    <t>9.1.2.20.32.</t>
  </si>
  <si>
    <t>9.1.2.20.33.</t>
  </si>
  <si>
    <t>9.1.2.20.34.</t>
  </si>
  <si>
    <t>9.1.2.20.35.</t>
  </si>
  <si>
    <t>9.1.4.1.</t>
  </si>
  <si>
    <t>9.1.5.1.</t>
  </si>
  <si>
    <t>9.2.1.3.</t>
  </si>
  <si>
    <t>9.4.1.1.</t>
  </si>
  <si>
    <t>9.4.3.1.</t>
  </si>
  <si>
    <t>9.4.3.2.</t>
  </si>
  <si>
    <t>9.4.3.3.</t>
  </si>
  <si>
    <t>9.4.3.4.</t>
  </si>
  <si>
    <t>9.5.1.1.</t>
  </si>
  <si>
    <t>9.5.1.2.</t>
  </si>
  <si>
    <t>9.5.1.3.</t>
  </si>
  <si>
    <t>9.5.2.4.</t>
  </si>
  <si>
    <t>9.5.4.1.</t>
  </si>
  <si>
    <t>9.5.6.1.</t>
  </si>
  <si>
    <t>9.5.6.2.</t>
  </si>
  <si>
    <t>Klaipėdos rajono savivaldybės ir nevyriausybinių organizacijų bendradarbiavimo programos įgyvendinimas</t>
  </si>
  <si>
    <t>Klaipėdos rajono gyvenamųjų vietovių bendruomenių rėmimo programos įgyvendinimas</t>
  </si>
  <si>
    <t>Klaipėdos rajono tradicinių religinių bendruomenių ir bendrijų rėmimo programos įgyvendinimas</t>
  </si>
  <si>
    <t>Skatinti Savivaldybės tarptautinį bendradarbiavimą įvairiose srityse bei bendradarbiavimą su kitomis savivaldybėmis</t>
  </si>
  <si>
    <t>Klaipėdos rajono savivaldybės daugiabučių namų savininkų bendrijų rėmimo programos įgyvendinimas</t>
  </si>
  <si>
    <t>9.1.2.10.</t>
  </si>
  <si>
    <t>9.5.6.4.</t>
  </si>
  <si>
    <t>Savivaldybės statinių eksploatavimo priežiūros funkcijos vykdymas</t>
  </si>
  <si>
    <t>10.01.02.01.</t>
  </si>
  <si>
    <t>Efektyviai valdyti Klaipėdos rajono savivaldybės paskolas</t>
  </si>
  <si>
    <t>01.07.01.01.</t>
  </si>
  <si>
    <t>LK</t>
  </si>
  <si>
    <t>01.03.02.01.</t>
  </si>
  <si>
    <t>Paskolų grąžinimas</t>
  </si>
  <si>
    <t>9.1.6.1.</t>
  </si>
  <si>
    <t>9.1.6.2.</t>
  </si>
  <si>
    <t>Palūkanų mokėjimas</t>
  </si>
  <si>
    <t>SL</t>
  </si>
  <si>
    <t>9.4.2.18.</t>
  </si>
  <si>
    <t>Viso SB:</t>
  </si>
  <si>
    <t>Viso PF:</t>
  </si>
  <si>
    <t>01 SL</t>
  </si>
  <si>
    <t>04 SL</t>
  </si>
  <si>
    <t>Viso SL:</t>
  </si>
  <si>
    <t>04 Kt</t>
  </si>
  <si>
    <t>08 Kt</t>
  </si>
  <si>
    <t>Viso Kt:</t>
  </si>
  <si>
    <t>01 ES</t>
  </si>
  <si>
    <t>04 ES</t>
  </si>
  <si>
    <t>06 ES</t>
  </si>
  <si>
    <t>Viso ES:</t>
  </si>
  <si>
    <t>01 BFL</t>
  </si>
  <si>
    <t>01 S</t>
  </si>
  <si>
    <t>04 S</t>
  </si>
  <si>
    <t>Viso S:</t>
  </si>
  <si>
    <t>04 VB</t>
  </si>
  <si>
    <t>06 VB</t>
  </si>
  <si>
    <t>Viso VB:</t>
  </si>
  <si>
    <t>Iš viso:</t>
  </si>
  <si>
    <t>Savivaldybės statinių remontas (Administracijos direktoriaus įsakymais)</t>
  </si>
  <si>
    <t>Sudaryti sąlygas Savivaldybės funkcijų efektyviam įgyvendinimui</t>
  </si>
  <si>
    <t>Plėtoti Savivaldybės tarptautinį bendradarbiavimą bei bendradarbiavimą su kitomis Lietuvos savivaldybėmis, institucijomis ir vietos bendruomene</t>
  </si>
  <si>
    <t>Užtikrinti efektyvų Savivaldybei nuosavybės teise priklausančio turto valdymą</t>
  </si>
  <si>
    <t>Prižiūrėti Savivaldybės statinius bei modernizuoti administracinės paskirties pastatus</t>
  </si>
  <si>
    <t>Patalpų paskirties pakeitimo projektinės dokumentacijos parengimas</t>
  </si>
  <si>
    <t>9.5.2.10.</t>
  </si>
  <si>
    <t>01.01.01.09.</t>
  </si>
  <si>
    <t>05.06.01.09.</t>
  </si>
  <si>
    <t>07.06.01.09.</t>
  </si>
  <si>
    <t>08.06.01.09.</t>
  </si>
  <si>
    <t>09.08.01.09.</t>
  </si>
  <si>
    <t>Dauparų Kvietinių seniūnijos darbo organizavimas</t>
  </si>
  <si>
    <t>01.03.03.02.</t>
  </si>
  <si>
    <t>01.06.01.03.</t>
  </si>
  <si>
    <t>Valstybinės žemės ir kito valstybės turto valdymas ir disponavimas juo patikėjimo teise</t>
  </si>
  <si>
    <t>02.02.01.01.</t>
  </si>
  <si>
    <t>Savivaldybės priešgaisrinių tarnybų darbo organizavimas</t>
  </si>
  <si>
    <t>03.02.01.01.</t>
  </si>
  <si>
    <t>iš viso SB 10.09.01.09.:</t>
  </si>
  <si>
    <t>04.07.04.01.</t>
  </si>
  <si>
    <t>Teisiškai įregistruoti neregistruotą ir efektyviai valdyti Savivaldybės tarybai priklausantį nekilnojamąjį turtą</t>
  </si>
  <si>
    <t>Nekilnojamojo turto įsigijimas viešųjų poreikių tenkinimui</t>
  </si>
  <si>
    <t>06.01.01.01.</t>
  </si>
  <si>
    <t>Viso VF:</t>
  </si>
  <si>
    <t>Iš viso programai:</t>
  </si>
  <si>
    <t>01 SB</t>
  </si>
  <si>
    <t>03 SB</t>
  </si>
  <si>
    <t>04 SB</t>
  </si>
  <si>
    <t>05 SB</t>
  </si>
  <si>
    <t>06 SB</t>
  </si>
  <si>
    <t>07 SB</t>
  </si>
  <si>
    <t>08 SB</t>
  </si>
  <si>
    <t>09 SB</t>
  </si>
  <si>
    <t>10 SB</t>
  </si>
  <si>
    <t>Kontrolės ir audito tarnyba (01)</t>
  </si>
  <si>
    <t>01 VF</t>
  </si>
  <si>
    <t>02 VF</t>
  </si>
  <si>
    <t>03 VF</t>
  </si>
  <si>
    <t>04 VF</t>
  </si>
  <si>
    <t>10 VF</t>
  </si>
  <si>
    <t>01 PF</t>
  </si>
  <si>
    <t>04 PF</t>
  </si>
  <si>
    <t>06 PF</t>
  </si>
  <si>
    <t>Viso BFL</t>
  </si>
  <si>
    <t>10 VB(M)</t>
  </si>
  <si>
    <t>Viso VB(M)</t>
  </si>
  <si>
    <t>Viso LK (01)</t>
  </si>
  <si>
    <t>Viso VB® (04)</t>
  </si>
  <si>
    <t>Viso VB(L) (04)</t>
  </si>
  <si>
    <t>Viso VB(B) (08)</t>
  </si>
  <si>
    <t>9.1.1.3.</t>
  </si>
  <si>
    <t>9.1.1.2.</t>
  </si>
  <si>
    <t>Operatyvaus policijos pareigūnų nuvykimo į įvykio vietą užtikrinimas</t>
  </si>
  <si>
    <t>Tinkamai naudoti, prižiūrėti ir remontuoti Savivaldybės nekilnojamąjį turtą</t>
  </si>
  <si>
    <t>Asociacijos „Klaipėdos regionas“ nario mokestis</t>
  </si>
  <si>
    <t>Seniūnaičių veiklos išlaidų kompensavimas</t>
  </si>
  <si>
    <t>6</t>
  </si>
  <si>
    <t>Viso SB(D) (01)</t>
  </si>
  <si>
    <t>Viso SB(P) (01)</t>
  </si>
  <si>
    <t>Savivaldybės turto kadastriniai, topografiniai matavimai ir teisinė registracija</t>
  </si>
  <si>
    <t>Direktoriaus rezervas (01)</t>
  </si>
  <si>
    <t>Palūkanų mokėjimas (01)</t>
  </si>
  <si>
    <t>Paskolų grąžinimas (01)</t>
  </si>
  <si>
    <t>Viso LK (03)</t>
  </si>
  <si>
    <t xml:space="preserve">tūkst. eurų </t>
  </si>
  <si>
    <t>01.06.01.02.</t>
  </si>
  <si>
    <t>01.06.01.04.</t>
  </si>
  <si>
    <t>04.04.04.09.</t>
  </si>
  <si>
    <t>04.09.01.01.</t>
  </si>
  <si>
    <t>02.01.01.04.</t>
  </si>
  <si>
    <t>04.02.01.04.</t>
  </si>
  <si>
    <t>04.01.01.06.</t>
  </si>
  <si>
    <t>4 strateginis tikslas. Plėtoti vietos savivaldą</t>
  </si>
  <si>
    <t>Granulinių katilinių priežiūros paslaugos pirkimas</t>
  </si>
  <si>
    <t>VBD</t>
  </si>
  <si>
    <t>VBL</t>
  </si>
  <si>
    <t>VBR</t>
  </si>
  <si>
    <t>VBM</t>
  </si>
  <si>
    <t>Iš viso VBM 10.04.01.40.:</t>
  </si>
  <si>
    <t>Iš viso VBD:</t>
  </si>
  <si>
    <r>
      <t xml:space="preserve">Savivaldybės biudžeto lėšos </t>
    </r>
    <r>
      <rPr>
        <b/>
        <sz val="8"/>
        <rFont val="Arial"/>
        <family val="2"/>
        <charset val="186"/>
      </rPr>
      <t>SB</t>
    </r>
  </si>
  <si>
    <r>
      <t>Valstybės biudžeto specialioji tikslinė dotacija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VBD</t>
    </r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</si>
  <si>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</si>
  <si>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r>
      <t xml:space="preserve">Valstybės biudžeto lėšos išmokoms vaikams ir šalpos išmokoms mokėti ir administruoti </t>
    </r>
    <r>
      <rPr>
        <b/>
        <sz val="8"/>
        <rFont val="Arial"/>
        <family val="2"/>
        <charset val="186"/>
      </rPr>
      <t>VBM</t>
    </r>
  </si>
  <si>
    <r>
      <t xml:space="preserve">Valstybės biudžeto specialiosios tikslinės dotacijos žemės ūkio funkcijų vykdymui Klaipėdos mieste </t>
    </r>
    <r>
      <rPr>
        <b/>
        <sz val="8"/>
        <rFont val="Arial"/>
        <family val="2"/>
        <charset val="186"/>
      </rPr>
      <t>VBL</t>
    </r>
  </si>
  <si>
    <r>
      <t xml:space="preserve">Valstybės biudžeto specialiosios tikslinės dotacijos žemės ūkio funkcijų vykdymui Neringos mieste </t>
    </r>
    <r>
      <rPr>
        <b/>
        <sz val="8"/>
        <rFont val="Arial"/>
        <family val="2"/>
        <charset val="186"/>
      </rPr>
      <t>VBR</t>
    </r>
  </si>
  <si>
    <t xml:space="preserve">Projekto "Paslaugų teikimo gyventojams kokybės gerinimas Klaipėdos regiono savivaldybėse" įgyvendinimas </t>
  </si>
  <si>
    <t>9.1.1.7.</t>
  </si>
  <si>
    <t>Ž</t>
  </si>
  <si>
    <r>
      <t xml:space="preserve">Lėšos už parduotą žemę </t>
    </r>
    <r>
      <rPr>
        <b/>
        <sz val="8"/>
        <rFont val="Arial"/>
        <family val="2"/>
        <charset val="186"/>
      </rPr>
      <t>Ž</t>
    </r>
  </si>
  <si>
    <t>KT</t>
  </si>
  <si>
    <t>9.1.1.8.</t>
  </si>
  <si>
    <t>Administracijos darbo organizavimas (Direktoriaus rezervas)</t>
  </si>
  <si>
    <r>
      <t xml:space="preserve">Pajamos už paslaugas ir nuomą </t>
    </r>
    <r>
      <rPr>
        <b/>
        <sz val="8"/>
        <rFont val="Arial"/>
        <family val="2"/>
        <charset val="186"/>
      </rPr>
      <t>S</t>
    </r>
  </si>
  <si>
    <t>Dalyvauti gerinant rajono gyvenamąjį fondą</t>
  </si>
  <si>
    <t>Kt</t>
  </si>
  <si>
    <t>Savivaldybės erdvinių duomenų rinkinio tvarkymas</t>
  </si>
  <si>
    <t>04.02.01.02</t>
  </si>
  <si>
    <t>9.1.2.21.</t>
  </si>
  <si>
    <t>VBT</t>
  </si>
  <si>
    <r>
      <t xml:space="preserve">Vietos bendruomenių tarybos lėšos </t>
    </r>
    <r>
      <rPr>
        <b/>
        <sz val="8"/>
        <rFont val="Arial"/>
        <family val="2"/>
        <charset val="186"/>
      </rPr>
      <t>VBT</t>
    </r>
  </si>
  <si>
    <t>Reprezentacinės išlaidos</t>
  </si>
  <si>
    <t>Klaipėdos rajono strateginių plėtros dokumentų  rengimas</t>
  </si>
  <si>
    <r>
      <t xml:space="preserve">Viršplaninės pajamos (praėjusių metų) </t>
    </r>
    <r>
      <rPr>
        <b/>
        <sz val="8"/>
        <rFont val="Arial"/>
        <family val="2"/>
        <charset val="186"/>
      </rPr>
      <t xml:space="preserve">VLK </t>
    </r>
  </si>
  <si>
    <t>VLK</t>
  </si>
  <si>
    <t>Tarpinstitucinis bendradarbiavimas</t>
  </si>
  <si>
    <t>9.1.1.2</t>
  </si>
  <si>
    <t>Statybos objektų statinių techninės priežiūros, projekto vykdymo priežiūros, projekto ekspertizės, ataskaitų po projekto įgyvendinimo rengimo paslaugų pirkimas ir vykdymas</t>
  </si>
  <si>
    <t>Klaipėdos rajono bendruomenių vykdomų projektų dalinis finansavimas</t>
  </si>
  <si>
    <t>Dalyvavimas projekto "Tarpsieninio bendradarbiavimo stiprinimas, kuriant tvarią ilgalaikę plėtrą tarp Klaipėdos ir Kuržemės regionų" įgyvendinime</t>
  </si>
  <si>
    <t>9.1.1.16.</t>
  </si>
  <si>
    <t>Valstybinės kalbos vartojimo ir taisyklingumo kontrolė</t>
  </si>
  <si>
    <t>2022 m. išlaidų projektas</t>
  </si>
  <si>
    <t>UAB "Klaipėdos rajono energija" įstatinio kapitalo didinimas</t>
  </si>
  <si>
    <t>9.5.6.5.</t>
  </si>
  <si>
    <t>Klaipėdos rajono švietimo, kultūros, seniūnijų ir kitų savivaldybės įstaigų elektros ūkio techninė priežiūra</t>
  </si>
  <si>
    <t>06.04.01.01.</t>
  </si>
  <si>
    <t>9.4.6.5.</t>
  </si>
  <si>
    <t>Gargždų autobusų stoties pastato projektavimas ir statyba</t>
  </si>
  <si>
    <t>9.4.6.6.</t>
  </si>
  <si>
    <t>Administracijos pastato rekonstravimo projektavimo ir statybos darbai</t>
  </si>
  <si>
    <t>19 Agl</t>
  </si>
  <si>
    <t>20 Dpr</t>
  </si>
  <si>
    <t>21 Dov</t>
  </si>
  <si>
    <t>22 Endr</t>
  </si>
  <si>
    <t>23 Grg</t>
  </si>
  <si>
    <t>24 Jdr</t>
  </si>
  <si>
    <t>25 Krtg</t>
  </si>
  <si>
    <t>26 Prkl</t>
  </si>
  <si>
    <t>27 Sdv</t>
  </si>
  <si>
    <t>28 Veiv</t>
  </si>
  <si>
    <t>29 Vėž</t>
  </si>
  <si>
    <t>7</t>
  </si>
  <si>
    <t>9.3</t>
  </si>
  <si>
    <t>15</t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</si>
  <si>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</si>
  <si>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t>Bendruomeniškumą skatinančios tradicinės Priekulės miesto ir žirginio sporto šventės finansavimas</t>
  </si>
  <si>
    <t>9.1.2.24.</t>
  </si>
  <si>
    <t>Finansavimas daugiabučių namų administratoriams</t>
  </si>
  <si>
    <t>9.5.4.2.</t>
  </si>
  <si>
    <t>Klaipėdos rajono savivaldybės strateginio veiklos plano 2021-2023 m. 
1 priedas</t>
  </si>
  <si>
    <t>2023 m. išlaidų projektas</t>
  </si>
  <si>
    <t>2021 m. asignavimai</t>
  </si>
  <si>
    <t>2020 m. faktas</t>
  </si>
  <si>
    <t>2021-2023 METŲ SAVIVALDYBĖS VALDYMO IR PAGRINDINIŲ FUNKCIJŲ VYKDYMO PROGRAMOS TIKSLŲ, UŽDAVINIŲ IR PRIEMONIŲ ASIGNAVIMŲ SUVESTINĖ</t>
  </si>
  <si>
    <t>04.07.03.01.</t>
  </si>
  <si>
    <r>
      <t xml:space="preserve">Kitos gaunamos lėšos </t>
    </r>
    <r>
      <rPr>
        <b/>
        <sz val="8"/>
        <rFont val="Arial"/>
        <family val="2"/>
      </rPr>
      <t>VBD (COVID)</t>
    </r>
  </si>
  <si>
    <t xml:space="preserve"> Bendradarbiauti su gyventojais ir vietos bendruomene, siekiant efektyviau tenkinti viešąjį interesą</t>
  </si>
  <si>
    <t>Gyventojų iniciatyvų, skirtų gyvenamajai aplinkai gerinti, skatinimas</t>
  </si>
  <si>
    <r>
      <t>Kitos lėšos</t>
    </r>
    <r>
      <rPr>
        <b/>
        <sz val="8"/>
        <rFont val="Arial"/>
        <family val="2"/>
        <charset val="186"/>
      </rPr>
      <t xml:space="preserve"> Kt</t>
    </r>
  </si>
  <si>
    <t>VB (kt)</t>
  </si>
  <si>
    <r>
      <t>Tarptautinio bendradarbiavimo stiprinimas (</t>
    </r>
    <r>
      <rPr>
        <i/>
        <sz val="8"/>
        <color theme="1"/>
        <rFont val="Arial"/>
        <family val="2"/>
        <charset val="186"/>
      </rPr>
      <t>Tarptautinių projektų programos įgyvendinimas; tarptautinių ryšių su esamais ir galimais užsienio partneriais plėtojimas</t>
    </r>
    <r>
      <rPr>
        <sz val="8"/>
        <color theme="1"/>
        <rFont val="Arial"/>
        <family val="2"/>
        <charset val="186"/>
      </rPr>
      <t>)</t>
    </r>
  </si>
  <si>
    <t>9.4.1.7.</t>
  </si>
  <si>
    <t>VBD (COVID)</t>
  </si>
  <si>
    <t>ES (Kt)</t>
  </si>
  <si>
    <r>
      <t xml:space="preserve">ES struktūrinių fondų lėšos, tenkančios partneriams </t>
    </r>
    <r>
      <rPr>
        <b/>
        <sz val="8"/>
        <rFont val="Arial"/>
        <family val="2"/>
      </rPr>
      <t xml:space="preserve"> ES(Kt)</t>
    </r>
  </si>
  <si>
    <t>13</t>
  </si>
  <si>
    <t>Dokumentacijos rengimas, siekiant gauti finansavimą iš išorės programų bei įgyvendinant VPSP projektus</t>
  </si>
  <si>
    <r>
      <t xml:space="preserve">Kitos gaunamos lėšos </t>
    </r>
    <r>
      <rPr>
        <b/>
        <sz val="8"/>
        <rFont val="Arial"/>
        <family val="2"/>
        <charset val="186"/>
      </rPr>
      <t>VBD (Kt)</t>
    </r>
  </si>
  <si>
    <t>GNP</t>
  </si>
  <si>
    <r>
      <t xml:space="preserve">Grąžinamos negautos pajamos </t>
    </r>
    <r>
      <rPr>
        <b/>
        <sz val="8"/>
        <rFont val="Arial"/>
        <family val="2"/>
      </rPr>
      <t>GNP</t>
    </r>
  </si>
  <si>
    <t>9.4.6.7.</t>
  </si>
  <si>
    <t>Sendvario seniūnijos patalpų projektavimas ir įrengimas</t>
  </si>
  <si>
    <t>LS</t>
  </si>
  <si>
    <r>
      <t>Lėšų už paslaugas ir nuomą likučiai (praėjusių metų)</t>
    </r>
    <r>
      <rPr>
        <b/>
        <sz val="8"/>
        <rFont val="Arial"/>
        <family val="2"/>
      </rPr>
      <t xml:space="preserve"> LS</t>
    </r>
  </si>
  <si>
    <t>Kolektyvių apsaugos statinių, esančių Klaipėdos rajono savivaldybės teritorijoje, aprūpinimas priemonbėmis</t>
  </si>
  <si>
    <t>10.04.01.01.</t>
  </si>
  <si>
    <t>9.5.2.11.</t>
  </si>
  <si>
    <t>10</t>
  </si>
  <si>
    <t>Dotacija akredituotai vaikų dienos socialinei priežiūrai organizuoti, teikti ir administruoti</t>
  </si>
  <si>
    <t>9.1.2.26.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</si>
</sst>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name val="Times New Roman Baltic"/>
      <family val="1"/>
      <charset val="186"/>
    </font>
    <font>
      <b/>
      <sz val="8"/>
      <color rgb="FFFF0000"/>
      <name val="Arial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4" borderId="0" xfId="0" applyFont="1" applyFill="1"/>
    <xf numFmtId="0" fontId="4" fillId="5" borderId="0" xfId="0" applyFont="1" applyFill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3" fontId="3" fillId="0" borderId="32" xfId="0" applyNumberFormat="1" applyFont="1" applyBorder="1" applyAlignment="1">
      <alignment horizontal="center" vertical="center" textRotation="90"/>
    </xf>
    <xf numFmtId="3" fontId="3" fillId="0" borderId="32" xfId="0" applyNumberFormat="1" applyFont="1" applyBorder="1" applyAlignment="1">
      <alignment horizontal="center" vertical="center" textRotation="90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4" borderId="38" xfId="0" applyNumberFormat="1" applyFont="1" applyFill="1" applyBorder="1" applyAlignment="1">
      <alignment horizontal="center" vertical="center"/>
    </xf>
    <xf numFmtId="165" fontId="3" fillId="6" borderId="39" xfId="0" applyNumberFormat="1" applyFont="1" applyFill="1" applyBorder="1" applyAlignment="1">
      <alignment horizontal="center" vertical="center"/>
    </xf>
    <xf numFmtId="165" fontId="3" fillId="6" borderId="41" xfId="0" applyNumberFormat="1" applyFont="1" applyFill="1" applyBorder="1" applyAlignment="1">
      <alignment horizontal="center" vertical="center"/>
    </xf>
    <xf numFmtId="165" fontId="3" fillId="6" borderId="38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20" borderId="5" xfId="0" applyNumberFormat="1" applyFont="1" applyFill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3" fillId="4" borderId="42" xfId="0" applyNumberFormat="1" applyFont="1" applyFill="1" applyBorder="1" applyAlignment="1">
      <alignment horizontal="center" vertical="center"/>
    </xf>
    <xf numFmtId="165" fontId="3" fillId="21" borderId="28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6" borderId="40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/>
    </xf>
    <xf numFmtId="165" fontId="7" fillId="23" borderId="6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3" fontId="3" fillId="8" borderId="32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3" fontId="3" fillId="6" borderId="40" xfId="0" applyNumberFormat="1" applyFont="1" applyFill="1" applyBorder="1" applyAlignment="1">
      <alignment horizontal="center" vertical="center"/>
    </xf>
    <xf numFmtId="3" fontId="3" fillId="6" borderId="39" xfId="0" applyNumberFormat="1" applyFont="1" applyFill="1" applyBorder="1" applyAlignment="1">
      <alignment horizontal="center" vertical="center"/>
    </xf>
    <xf numFmtId="3" fontId="3" fillId="6" borderId="41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center"/>
    </xf>
    <xf numFmtId="3" fontId="3" fillId="3" borderId="48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3" borderId="38" xfId="0" applyNumberFormat="1" applyFont="1" applyFill="1" applyBorder="1" applyAlignment="1">
      <alignment horizontal="center" vertical="center"/>
    </xf>
    <xf numFmtId="165" fontId="3" fillId="6" borderId="51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 wrapText="1"/>
    </xf>
    <xf numFmtId="3" fontId="3" fillId="5" borderId="47" xfId="0" applyNumberFormat="1" applyFont="1" applyFill="1" applyBorder="1" applyAlignment="1">
      <alignment horizontal="center" vertical="center" wrapText="1"/>
    </xf>
    <xf numFmtId="3" fontId="3" fillId="5" borderId="42" xfId="0" applyNumberFormat="1" applyFont="1" applyFill="1" applyBorder="1" applyAlignment="1">
      <alignment horizontal="left" vertical="center" wrapText="1"/>
    </xf>
    <xf numFmtId="3" fontId="3" fillId="5" borderId="43" xfId="0" applyNumberFormat="1" applyFont="1" applyFill="1" applyBorder="1" applyAlignment="1">
      <alignment horizontal="left" vertical="center" wrapText="1"/>
    </xf>
    <xf numFmtId="3" fontId="3" fillId="5" borderId="45" xfId="0" applyNumberFormat="1" applyFont="1" applyFill="1" applyBorder="1" applyAlignment="1">
      <alignment horizontal="center" vertical="center" wrapText="1"/>
    </xf>
    <xf numFmtId="3" fontId="3" fillId="5" borderId="28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44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/>
    </xf>
    <xf numFmtId="3" fontId="3" fillId="8" borderId="6" xfId="0" applyNumberFormat="1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left" vertical="center" wrapText="1"/>
    </xf>
    <xf numFmtId="3" fontId="3" fillId="8" borderId="2" xfId="0" applyNumberFormat="1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left" vertical="center" wrapText="1"/>
    </xf>
    <xf numFmtId="3" fontId="3" fillId="0" borderId="52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/>
    </xf>
    <xf numFmtId="3" fontId="3" fillId="6" borderId="48" xfId="0" applyNumberFormat="1" applyFont="1" applyFill="1" applyBorder="1" applyAlignment="1">
      <alignment horizontal="center" vertical="center"/>
    </xf>
    <xf numFmtId="3" fontId="3" fillId="6" borderId="51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3" fillId="5" borderId="16" xfId="0" applyNumberFormat="1" applyFont="1" applyFill="1" applyBorder="1" applyAlignment="1">
      <alignment horizontal="center"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8" borderId="54" xfId="0" applyNumberFormat="1" applyFont="1" applyFill="1" applyBorder="1" applyAlignment="1">
      <alignment horizontal="center" vertical="center"/>
    </xf>
    <xf numFmtId="3" fontId="3" fillId="8" borderId="25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 wrapText="1"/>
    </xf>
    <xf numFmtId="3" fontId="3" fillId="4" borderId="53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23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3" fontId="3" fillId="7" borderId="52" xfId="0" applyNumberFormat="1" applyFont="1" applyFill="1" applyBorder="1" applyAlignment="1">
      <alignment horizontal="center" vertical="center" wrapText="1"/>
    </xf>
    <xf numFmtId="3" fontId="3" fillId="6" borderId="45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23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3" fontId="3" fillId="5" borderId="42" xfId="0" applyNumberFormat="1" applyFont="1" applyFill="1" applyBorder="1" applyAlignment="1">
      <alignment horizontal="center" vertical="center"/>
    </xf>
    <xf numFmtId="3" fontId="3" fillId="5" borderId="43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 wrapText="1"/>
    </xf>
    <xf numFmtId="3" fontId="3" fillId="4" borderId="56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4" borderId="6" xfId="0" applyNumberFormat="1" applyFont="1" applyFill="1" applyBorder="1" applyAlignment="1">
      <alignment horizontal="center" vertical="center"/>
    </xf>
    <xf numFmtId="165" fontId="7" fillId="15" borderId="6" xfId="0" applyNumberFormat="1" applyFont="1" applyFill="1" applyBorder="1" applyAlignment="1">
      <alignment horizontal="center" vertical="center"/>
    </xf>
    <xf numFmtId="165" fontId="7" fillId="25" borderId="6" xfId="0" applyNumberFormat="1" applyFont="1" applyFill="1" applyBorder="1" applyAlignment="1">
      <alignment horizontal="center" vertical="center"/>
    </xf>
    <xf numFmtId="165" fontId="3" fillId="16" borderId="6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165" fontId="3" fillId="17" borderId="6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center" vertical="center"/>
    </xf>
    <xf numFmtId="165" fontId="7" fillId="9" borderId="6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" fillId="0" borderId="0" xfId="0" applyFont="1" applyAlignment="1">
      <alignment horizontal="left"/>
    </xf>
    <xf numFmtId="165" fontId="3" fillId="22" borderId="39" xfId="0" applyNumberFormat="1" applyFont="1" applyFill="1" applyBorder="1" applyAlignment="1">
      <alignment horizontal="center" vertical="center"/>
    </xf>
    <xf numFmtId="165" fontId="3" fillId="22" borderId="41" xfId="0" applyNumberFormat="1" applyFont="1" applyFill="1" applyBorder="1" applyAlignment="1">
      <alignment horizontal="center" vertical="center"/>
    </xf>
    <xf numFmtId="165" fontId="3" fillId="22" borderId="38" xfId="0" applyNumberFormat="1" applyFont="1" applyFill="1" applyBorder="1" applyAlignment="1">
      <alignment horizontal="center" vertical="center"/>
    </xf>
    <xf numFmtId="165" fontId="3" fillId="23" borderId="40" xfId="0" applyNumberFormat="1" applyFont="1" applyFill="1" applyBorder="1" applyAlignment="1">
      <alignment horizontal="center" vertical="center"/>
    </xf>
    <xf numFmtId="165" fontId="3" fillId="23" borderId="39" xfId="0" applyNumberFormat="1" applyFont="1" applyFill="1" applyBorder="1" applyAlignment="1">
      <alignment horizontal="center" vertical="center"/>
    </xf>
    <xf numFmtId="165" fontId="3" fillId="23" borderId="38" xfId="0" applyNumberFormat="1" applyFont="1" applyFill="1" applyBorder="1" applyAlignment="1">
      <alignment horizontal="center" vertical="center"/>
    </xf>
    <xf numFmtId="165" fontId="3" fillId="23" borderId="50" xfId="0" applyNumberFormat="1" applyFont="1" applyFill="1" applyBorder="1" applyAlignment="1">
      <alignment horizontal="center" vertical="center"/>
    </xf>
    <xf numFmtId="165" fontId="3" fillId="23" borderId="1" xfId="0" applyNumberFormat="1" applyFont="1" applyFill="1" applyBorder="1" applyAlignment="1">
      <alignment horizontal="center" vertical="center"/>
    </xf>
    <xf numFmtId="165" fontId="3" fillId="23" borderId="2" xfId="0" applyNumberFormat="1" applyFont="1" applyFill="1" applyBorder="1" applyAlignment="1">
      <alignment horizontal="center" vertical="center"/>
    </xf>
    <xf numFmtId="165" fontId="3" fillId="23" borderId="6" xfId="0" applyNumberFormat="1" applyFont="1" applyFill="1" applyBorder="1" applyAlignment="1">
      <alignment horizontal="center" vertical="center"/>
    </xf>
    <xf numFmtId="165" fontId="3" fillId="23" borderId="36" xfId="0" applyNumberFormat="1" applyFont="1" applyFill="1" applyBorder="1" applyAlignment="1">
      <alignment horizontal="center" vertical="center"/>
    </xf>
    <xf numFmtId="165" fontId="3" fillId="23" borderId="41" xfId="0" applyNumberFormat="1" applyFont="1" applyFill="1" applyBorder="1" applyAlignment="1">
      <alignment horizontal="center" vertical="center"/>
    </xf>
    <xf numFmtId="165" fontId="3" fillId="23" borderId="51" xfId="0" applyNumberFormat="1" applyFont="1" applyFill="1" applyBorder="1" applyAlignment="1">
      <alignment horizontal="center" vertical="center"/>
    </xf>
    <xf numFmtId="165" fontId="3" fillId="23" borderId="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22" borderId="48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26" borderId="39" xfId="0" applyNumberFormat="1" applyFont="1" applyFill="1" applyBorder="1" applyAlignment="1">
      <alignment horizontal="center" vertical="center"/>
    </xf>
    <xf numFmtId="165" fontId="3" fillId="26" borderId="4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165" fontId="7" fillId="9" borderId="5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165" fontId="1" fillId="0" borderId="0" xfId="0" applyNumberFormat="1" applyFont="1"/>
    <xf numFmtId="165" fontId="3" fillId="21" borderId="6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  <xf numFmtId="165" fontId="3" fillId="21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5" fontId="3" fillId="4" borderId="28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8" fillId="4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5" fontId="3" fillId="22" borderId="16" xfId="0" applyNumberFormat="1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5" fontId="3" fillId="22" borderId="52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5" fontId="3" fillId="21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165" fontId="3" fillId="21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65" fontId="3" fillId="22" borderId="22" xfId="0" applyNumberFormat="1" applyFont="1" applyFill="1" applyBorder="1" applyAlignment="1">
      <alignment horizontal="center" vertical="center"/>
    </xf>
    <xf numFmtId="165" fontId="3" fillId="22" borderId="56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165" fontId="3" fillId="21" borderId="7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165" fontId="3" fillId="21" borderId="42" xfId="0" applyNumberFormat="1" applyFont="1" applyFill="1" applyBorder="1" applyAlignment="1">
      <alignment horizontal="center" vertical="center"/>
    </xf>
    <xf numFmtId="165" fontId="3" fillId="21" borderId="18" xfId="0" applyNumberFormat="1" applyFont="1" applyFill="1" applyBorder="1" applyAlignment="1">
      <alignment horizontal="center" vertical="center"/>
    </xf>
    <xf numFmtId="165" fontId="3" fillId="21" borderId="8" xfId="0" applyNumberFormat="1" applyFont="1" applyFill="1" applyBorder="1" applyAlignment="1">
      <alignment horizontal="center" vertical="center"/>
    </xf>
    <xf numFmtId="165" fontId="3" fillId="21" borderId="20" xfId="0" applyNumberFormat="1" applyFont="1" applyFill="1" applyBorder="1" applyAlignment="1">
      <alignment horizontal="center" vertical="center"/>
    </xf>
    <xf numFmtId="165" fontId="3" fillId="21" borderId="44" xfId="0" applyNumberFormat="1" applyFont="1" applyFill="1" applyBorder="1" applyAlignment="1">
      <alignment horizontal="center" vertical="center"/>
    </xf>
    <xf numFmtId="165" fontId="3" fillId="21" borderId="36" xfId="0" applyNumberFormat="1" applyFont="1" applyFill="1" applyBorder="1" applyAlignment="1">
      <alignment horizontal="center" vertical="center"/>
    </xf>
    <xf numFmtId="165" fontId="3" fillId="21" borderId="3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65" fontId="3" fillId="21" borderId="15" xfId="0" applyNumberFormat="1" applyFont="1" applyFill="1" applyBorder="1" applyAlignment="1">
      <alignment horizontal="center" vertical="center"/>
    </xf>
    <xf numFmtId="165" fontId="3" fillId="21" borderId="39" xfId="0" applyNumberFormat="1" applyFont="1" applyFill="1" applyBorder="1" applyAlignment="1">
      <alignment horizontal="center" vertical="center"/>
    </xf>
    <xf numFmtId="165" fontId="3" fillId="21" borderId="16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165" fontId="7" fillId="9" borderId="40" xfId="0" applyNumberFormat="1" applyFont="1" applyFill="1" applyBorder="1" applyAlignment="1">
      <alignment horizontal="center" vertical="center"/>
    </xf>
    <xf numFmtId="165" fontId="7" fillId="9" borderId="48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65" fontId="3" fillId="22" borderId="17" xfId="0" applyNumberFormat="1" applyFont="1" applyFill="1" applyBorder="1" applyAlignment="1">
      <alignment horizontal="center" vertical="center"/>
    </xf>
    <xf numFmtId="165" fontId="3" fillId="22" borderId="51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center"/>
    </xf>
    <xf numFmtId="0" fontId="8" fillId="21" borderId="3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165" fontId="3" fillId="21" borderId="29" xfId="0" applyNumberFormat="1" applyFont="1" applyFill="1" applyBorder="1" applyAlignment="1">
      <alignment horizontal="center" vertical="center"/>
    </xf>
    <xf numFmtId="165" fontId="3" fillId="21" borderId="4" xfId="0" applyNumberFormat="1" applyFont="1" applyFill="1" applyBorder="1" applyAlignment="1">
      <alignment horizontal="center" vertical="center"/>
    </xf>
    <xf numFmtId="165" fontId="3" fillId="21" borderId="1" xfId="0" applyNumberFormat="1" applyFont="1" applyFill="1" applyBorder="1" applyAlignment="1">
      <alignment horizontal="center" vertical="center"/>
    </xf>
    <xf numFmtId="165" fontId="3" fillId="21" borderId="22" xfId="0" applyNumberFormat="1" applyFont="1" applyFill="1" applyBorder="1" applyAlignment="1">
      <alignment horizontal="center" vertical="center"/>
    </xf>
    <xf numFmtId="165" fontId="3" fillId="21" borderId="37" xfId="0" applyNumberFormat="1" applyFont="1" applyFill="1" applyBorder="1" applyAlignment="1">
      <alignment horizontal="center" vertical="center"/>
    </xf>
    <xf numFmtId="165" fontId="3" fillId="21" borderId="17" xfId="0" applyNumberFormat="1" applyFont="1" applyFill="1" applyBorder="1" applyAlignment="1">
      <alignment horizontal="center" vertical="center"/>
    </xf>
    <xf numFmtId="165" fontId="3" fillId="21" borderId="52" xfId="0" applyNumberFormat="1" applyFont="1" applyFill="1" applyBorder="1" applyAlignment="1">
      <alignment horizontal="center" vertical="center"/>
    </xf>
    <xf numFmtId="165" fontId="3" fillId="21" borderId="30" xfId="0" applyNumberFormat="1" applyFont="1" applyFill="1" applyBorder="1" applyAlignment="1">
      <alignment horizontal="center" vertical="center"/>
    </xf>
    <xf numFmtId="165" fontId="3" fillId="21" borderId="21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/>
    <xf numFmtId="0" fontId="8" fillId="0" borderId="5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165" fontId="3" fillId="21" borderId="51" xfId="0" applyNumberFormat="1" applyFont="1" applyFill="1" applyBorder="1" applyAlignment="1">
      <alignment horizontal="center" vertical="center"/>
    </xf>
    <xf numFmtId="165" fontId="3" fillId="21" borderId="40" xfId="0" applyNumberFormat="1" applyFont="1" applyFill="1" applyBorder="1" applyAlignment="1">
      <alignment horizontal="center" vertical="center"/>
    </xf>
    <xf numFmtId="165" fontId="7" fillId="21" borderId="42" xfId="0" applyNumberFormat="1" applyFont="1" applyFill="1" applyBorder="1" applyAlignment="1">
      <alignment horizontal="center" vertical="center"/>
    </xf>
    <xf numFmtId="165" fontId="7" fillId="21" borderId="6" xfId="0" applyNumberFormat="1" applyFont="1" applyFill="1" applyBorder="1" applyAlignment="1">
      <alignment horizontal="center" vertical="center"/>
    </xf>
    <xf numFmtId="165" fontId="7" fillId="21" borderId="44" xfId="0" applyNumberFormat="1" applyFont="1" applyFill="1" applyBorder="1" applyAlignment="1">
      <alignment horizontal="center" vertical="center"/>
    </xf>
    <xf numFmtId="165" fontId="7" fillId="21" borderId="18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5" fontId="1" fillId="0" borderId="49" xfId="0" applyNumberFormat="1" applyFont="1" applyBorder="1"/>
    <xf numFmtId="165" fontId="3" fillId="23" borderId="48" xfId="0" applyNumberFormat="1" applyFont="1" applyFill="1" applyBorder="1" applyAlignment="1">
      <alignment horizontal="center" vertical="center"/>
    </xf>
    <xf numFmtId="165" fontId="3" fillId="21" borderId="3" xfId="0" applyNumberFormat="1" applyFont="1" applyFill="1" applyBorder="1" applyAlignment="1">
      <alignment horizontal="center" vertical="center"/>
    </xf>
    <xf numFmtId="165" fontId="3" fillId="21" borderId="25" xfId="0" applyNumberFormat="1" applyFont="1" applyFill="1" applyBorder="1" applyAlignment="1">
      <alignment horizontal="center" vertical="center"/>
    </xf>
    <xf numFmtId="165" fontId="3" fillId="21" borderId="64" xfId="0" applyNumberFormat="1" applyFont="1" applyFill="1" applyBorder="1" applyAlignment="1">
      <alignment horizontal="center" vertical="center"/>
    </xf>
    <xf numFmtId="165" fontId="3" fillId="21" borderId="12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5" fontId="9" fillId="2" borderId="14" xfId="0" applyNumberFormat="1" applyFont="1" applyFill="1" applyBorder="1" applyAlignment="1">
      <alignment horizontal="center" vertical="center"/>
    </xf>
    <xf numFmtId="165" fontId="9" fillId="2" borderId="2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165" fontId="7" fillId="23" borderId="40" xfId="0" applyNumberFormat="1" applyFont="1" applyFill="1" applyBorder="1" applyAlignment="1">
      <alignment horizontal="center" vertical="center"/>
    </xf>
    <xf numFmtId="165" fontId="7" fillId="21" borderId="37" xfId="0" applyNumberFormat="1" applyFont="1" applyFill="1" applyBorder="1" applyAlignment="1">
      <alignment horizontal="center" vertical="center"/>
    </xf>
    <xf numFmtId="165" fontId="7" fillId="21" borderId="52" xfId="0" applyNumberFormat="1" applyFont="1" applyFill="1" applyBorder="1" applyAlignment="1">
      <alignment horizontal="center" vertical="center"/>
    </xf>
    <xf numFmtId="165" fontId="7" fillId="26" borderId="39" xfId="0" applyNumberFormat="1" applyFont="1" applyFill="1" applyBorder="1" applyAlignment="1">
      <alignment horizontal="center" vertical="center"/>
    </xf>
    <xf numFmtId="165" fontId="7" fillId="26" borderId="50" xfId="0" applyNumberFormat="1" applyFont="1" applyFill="1" applyBorder="1" applyAlignment="1">
      <alignment horizontal="center" vertical="center"/>
    </xf>
    <xf numFmtId="165" fontId="7" fillId="9" borderId="3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0" fontId="8" fillId="0" borderId="2" xfId="0" applyFont="1" applyFill="1" applyBorder="1" applyAlignment="1">
      <alignment horizontal="center" vertical="center" wrapText="1"/>
    </xf>
    <xf numFmtId="165" fontId="3" fillId="21" borderId="43" xfId="0" applyNumberFormat="1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165" fontId="3" fillId="21" borderId="65" xfId="0" applyNumberFormat="1" applyFont="1" applyFill="1" applyBorder="1" applyAlignment="1">
      <alignment horizontal="center" vertical="center"/>
    </xf>
    <xf numFmtId="165" fontId="14" fillId="21" borderId="6" xfId="0" applyNumberFormat="1" applyFont="1" applyFill="1" applyBorder="1" applyAlignment="1">
      <alignment horizontal="center" vertical="center"/>
    </xf>
    <xf numFmtId="165" fontId="3" fillId="22" borderId="45" xfId="0" applyNumberFormat="1" applyFont="1" applyFill="1" applyBorder="1" applyAlignment="1">
      <alignment horizontal="center" vertical="center"/>
    </xf>
    <xf numFmtId="165" fontId="3" fillId="22" borderId="14" xfId="0" applyNumberFormat="1" applyFont="1" applyFill="1" applyBorder="1" applyAlignment="1">
      <alignment horizontal="center" vertical="center"/>
    </xf>
    <xf numFmtId="165" fontId="3" fillId="22" borderId="2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165" fontId="7" fillId="21" borderId="32" xfId="0" applyNumberFormat="1" applyFont="1" applyFill="1" applyBorder="1" applyAlignment="1">
      <alignment horizontal="center" vertical="center"/>
    </xf>
    <xf numFmtId="165" fontId="7" fillId="21" borderId="3" xfId="0" applyNumberFormat="1" applyFont="1" applyFill="1" applyBorder="1" applyAlignment="1">
      <alignment horizontal="center" vertical="center"/>
    </xf>
    <xf numFmtId="165" fontId="7" fillId="9" borderId="67" xfId="0" applyNumberFormat="1" applyFont="1" applyFill="1" applyBorder="1" applyAlignment="1">
      <alignment horizontal="center" vertical="center"/>
    </xf>
    <xf numFmtId="165" fontId="7" fillId="9" borderId="17" xfId="0" applyNumberFormat="1" applyFont="1" applyFill="1" applyBorder="1" applyAlignment="1">
      <alignment horizontal="center" vertical="center"/>
    </xf>
    <xf numFmtId="165" fontId="7" fillId="9" borderId="12" xfId="0" applyNumberFormat="1" applyFont="1" applyFill="1" applyBorder="1" applyAlignment="1">
      <alignment horizontal="center" vertical="center"/>
    </xf>
    <xf numFmtId="165" fontId="7" fillId="9" borderId="51" xfId="0" applyNumberFormat="1" applyFont="1" applyFill="1" applyBorder="1" applyAlignment="1">
      <alignment horizontal="center" vertical="center"/>
    </xf>
    <xf numFmtId="165" fontId="3" fillId="6" borderId="23" xfId="0" applyNumberFormat="1" applyFont="1" applyFill="1" applyBorder="1" applyAlignment="1">
      <alignment horizontal="center" vertical="center"/>
    </xf>
    <xf numFmtId="165" fontId="3" fillId="6" borderId="45" xfId="0" applyNumberFormat="1" applyFont="1" applyFill="1" applyBorder="1" applyAlignment="1">
      <alignment horizontal="center" vertical="center"/>
    </xf>
    <xf numFmtId="165" fontId="3" fillId="6" borderId="14" xfId="0" applyNumberFormat="1" applyFont="1" applyFill="1" applyBorder="1" applyAlignment="1">
      <alignment horizontal="center" vertical="center"/>
    </xf>
    <xf numFmtId="165" fontId="7" fillId="21" borderId="8" xfId="0" applyNumberFormat="1" applyFont="1" applyFill="1" applyBorder="1" applyAlignment="1">
      <alignment horizontal="center" vertical="center"/>
    </xf>
    <xf numFmtId="165" fontId="7" fillId="21" borderId="20" xfId="0" applyNumberFormat="1" applyFont="1" applyFill="1" applyBorder="1" applyAlignment="1">
      <alignment horizontal="center" vertical="center"/>
    </xf>
    <xf numFmtId="165" fontId="7" fillId="21" borderId="36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165" fontId="3" fillId="21" borderId="45" xfId="0" applyNumberFormat="1" applyFont="1" applyFill="1" applyBorder="1" applyAlignment="1">
      <alignment horizontal="center" vertical="center"/>
    </xf>
    <xf numFmtId="165" fontId="3" fillId="21" borderId="14" xfId="0" applyNumberFormat="1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center" vertical="center"/>
    </xf>
    <xf numFmtId="165" fontId="3" fillId="21" borderId="49" xfId="0" applyNumberFormat="1" applyFont="1" applyFill="1" applyBorder="1" applyAlignment="1">
      <alignment horizontal="center" vertical="center"/>
    </xf>
    <xf numFmtId="165" fontId="3" fillId="6" borderId="67" xfId="0" applyNumberFormat="1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 wrapText="1"/>
    </xf>
    <xf numFmtId="165" fontId="3" fillId="21" borderId="27" xfId="0" applyNumberFormat="1" applyFont="1" applyFill="1" applyBorder="1" applyAlignment="1">
      <alignment horizontal="center" vertical="center"/>
    </xf>
    <xf numFmtId="165" fontId="3" fillId="21" borderId="46" xfId="0" applyNumberFormat="1" applyFont="1" applyFill="1" applyBorder="1" applyAlignment="1">
      <alignment horizontal="center" vertical="center"/>
    </xf>
    <xf numFmtId="0" fontId="8" fillId="21" borderId="6" xfId="0" applyFont="1" applyFill="1" applyBorder="1" applyAlignment="1">
      <alignment horizontal="center" vertical="center" wrapText="1"/>
    </xf>
    <xf numFmtId="165" fontId="14" fillId="21" borderId="42" xfId="0" applyNumberFormat="1" applyFont="1" applyFill="1" applyBorder="1" applyAlignment="1">
      <alignment horizontal="center" vertical="center"/>
    </xf>
    <xf numFmtId="165" fontId="14" fillId="21" borderId="28" xfId="0" applyNumberFormat="1" applyFont="1" applyFill="1" applyBorder="1" applyAlignment="1">
      <alignment horizontal="center" vertical="center"/>
    </xf>
    <xf numFmtId="165" fontId="14" fillId="21" borderId="17" xfId="0" applyNumberFormat="1" applyFont="1" applyFill="1" applyBorder="1" applyAlignment="1">
      <alignment horizontal="center" vertical="center"/>
    </xf>
    <xf numFmtId="165" fontId="14" fillId="21" borderId="12" xfId="0" applyNumberFormat="1" applyFont="1" applyFill="1" applyBorder="1" applyAlignment="1">
      <alignment horizontal="center" vertical="center"/>
    </xf>
    <xf numFmtId="165" fontId="8" fillId="21" borderId="42" xfId="0" applyNumberFormat="1" applyFont="1" applyFill="1" applyBorder="1" applyAlignment="1">
      <alignment horizontal="center" vertical="center"/>
    </xf>
    <xf numFmtId="165" fontId="8" fillId="21" borderId="16" xfId="0" applyNumberFormat="1" applyFont="1" applyFill="1" applyBorder="1" applyAlignment="1">
      <alignment horizontal="center" vertical="center"/>
    </xf>
    <xf numFmtId="165" fontId="8" fillId="21" borderId="6" xfId="0" applyNumberFormat="1" applyFont="1" applyFill="1" applyBorder="1" applyAlignment="1">
      <alignment horizontal="center" vertical="center"/>
    </xf>
    <xf numFmtId="0" fontId="8" fillId="21" borderId="28" xfId="0" applyFont="1" applyFill="1" applyBorder="1" applyAlignment="1">
      <alignment horizontal="center" vertical="center" wrapText="1"/>
    </xf>
    <xf numFmtId="0" fontId="8" fillId="21" borderId="4" xfId="0" applyFont="1" applyFill="1" applyBorder="1" applyAlignment="1">
      <alignment horizontal="center" vertical="center" wrapText="1"/>
    </xf>
    <xf numFmtId="165" fontId="3" fillId="28" borderId="1" xfId="0" applyNumberFormat="1" applyFont="1" applyFill="1" applyBorder="1" applyAlignment="1">
      <alignment horizontal="center" vertical="center"/>
    </xf>
    <xf numFmtId="165" fontId="3" fillId="22" borderId="21" xfId="0" applyNumberFormat="1" applyFont="1" applyFill="1" applyBorder="1" applyAlignment="1">
      <alignment horizontal="center" vertical="center"/>
    </xf>
    <xf numFmtId="165" fontId="3" fillId="28" borderId="44" xfId="0" applyNumberFormat="1" applyFont="1" applyFill="1" applyBorder="1" applyAlignment="1">
      <alignment horizontal="center" vertical="center"/>
    </xf>
    <xf numFmtId="165" fontId="3" fillId="21" borderId="47" xfId="0" applyNumberFormat="1" applyFont="1" applyFill="1" applyBorder="1" applyAlignment="1">
      <alignment horizontal="center" vertical="center"/>
    </xf>
    <xf numFmtId="165" fontId="3" fillId="21" borderId="35" xfId="0" applyNumberFormat="1" applyFont="1" applyFill="1" applyBorder="1" applyAlignment="1">
      <alignment horizontal="center" vertical="center"/>
    </xf>
    <xf numFmtId="165" fontId="3" fillId="23" borderId="61" xfId="0" applyNumberFormat="1" applyFont="1" applyFill="1" applyBorder="1" applyAlignment="1">
      <alignment horizontal="center" vertical="center"/>
    </xf>
    <xf numFmtId="165" fontId="3" fillId="23" borderId="62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 wrapText="1"/>
    </xf>
    <xf numFmtId="3" fontId="3" fillId="5" borderId="44" xfId="0" applyNumberFormat="1" applyFont="1" applyFill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/>
    </xf>
    <xf numFmtId="165" fontId="3" fillId="2" borderId="63" xfId="0" applyNumberFormat="1" applyFont="1" applyFill="1" applyBorder="1" applyAlignment="1">
      <alignment horizontal="center" vertical="center"/>
    </xf>
    <xf numFmtId="165" fontId="3" fillId="20" borderId="6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center" vertical="center"/>
    </xf>
    <xf numFmtId="165" fontId="3" fillId="11" borderId="6" xfId="0" applyNumberFormat="1" applyFont="1" applyFill="1" applyBorder="1" applyAlignment="1">
      <alignment horizontal="center" vertical="center"/>
    </xf>
    <xf numFmtId="165" fontId="3" fillId="13" borderId="6" xfId="0" applyNumberFormat="1" applyFont="1" applyFill="1" applyBorder="1" applyAlignment="1">
      <alignment horizontal="center" vertical="center"/>
    </xf>
    <xf numFmtId="165" fontId="7" fillId="21" borderId="1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165" fontId="3" fillId="24" borderId="6" xfId="0" applyNumberFormat="1" applyFont="1" applyFill="1" applyBorder="1" applyAlignment="1">
      <alignment horizontal="center" vertical="center"/>
    </xf>
    <xf numFmtId="165" fontId="3" fillId="2" borderId="68" xfId="0" applyNumberFormat="1" applyFont="1" applyFill="1" applyBorder="1" applyAlignment="1">
      <alignment horizontal="center" vertical="center"/>
    </xf>
    <xf numFmtId="165" fontId="3" fillId="14" borderId="6" xfId="0" applyNumberFormat="1" applyFont="1" applyFill="1" applyBorder="1" applyAlignment="1">
      <alignment horizontal="center" vertical="center"/>
    </xf>
    <xf numFmtId="165" fontId="3" fillId="21" borderId="38" xfId="0" applyNumberFormat="1" applyFont="1" applyFill="1" applyBorder="1" applyAlignment="1">
      <alignment horizontal="center" vertical="center"/>
    </xf>
    <xf numFmtId="165" fontId="3" fillId="21" borderId="5" xfId="0" applyNumberFormat="1" applyFont="1" applyFill="1" applyBorder="1" applyAlignment="1">
      <alignment horizontal="center" vertical="center"/>
    </xf>
    <xf numFmtId="165" fontId="3" fillId="21" borderId="21" xfId="0" applyNumberFormat="1" applyFont="1" applyFill="1" applyBorder="1" applyAlignment="1">
      <alignment horizontal="center" vertical="center"/>
    </xf>
    <xf numFmtId="165" fontId="7" fillId="23" borderId="39" xfId="0" applyNumberFormat="1" applyFont="1" applyFill="1" applyBorder="1" applyAlignment="1">
      <alignment horizontal="center" vertical="center"/>
    </xf>
    <xf numFmtId="165" fontId="3" fillId="21" borderId="59" xfId="0" applyNumberFormat="1" applyFont="1" applyFill="1" applyBorder="1" applyAlignment="1">
      <alignment horizontal="center" vertical="center"/>
    </xf>
    <xf numFmtId="165" fontId="3" fillId="21" borderId="54" xfId="0" applyNumberFormat="1" applyFont="1" applyFill="1" applyBorder="1" applyAlignment="1">
      <alignment horizontal="center" vertical="center"/>
    </xf>
    <xf numFmtId="165" fontId="3" fillId="21" borderId="24" xfId="0" applyNumberFormat="1" applyFont="1" applyFill="1" applyBorder="1" applyAlignment="1">
      <alignment horizontal="center" vertical="center"/>
    </xf>
    <xf numFmtId="165" fontId="3" fillId="21" borderId="56" xfId="0" applyNumberFormat="1" applyFont="1" applyFill="1" applyBorder="1" applyAlignment="1">
      <alignment horizontal="center" vertical="center"/>
    </xf>
    <xf numFmtId="165" fontId="12" fillId="21" borderId="1" xfId="0" applyNumberFormat="1" applyFont="1" applyFill="1" applyBorder="1" applyAlignment="1">
      <alignment horizontal="center" vertical="center"/>
    </xf>
    <xf numFmtId="165" fontId="12" fillId="21" borderId="37" xfId="0" applyNumberFormat="1" applyFont="1" applyFill="1" applyBorder="1" applyAlignment="1">
      <alignment horizontal="center" vertical="center"/>
    </xf>
    <xf numFmtId="165" fontId="12" fillId="21" borderId="52" xfId="0" applyNumberFormat="1" applyFont="1" applyFill="1" applyBorder="1" applyAlignment="1">
      <alignment horizontal="center" vertical="center"/>
    </xf>
    <xf numFmtId="165" fontId="7" fillId="26" borderId="38" xfId="0" applyNumberFormat="1" applyFont="1" applyFill="1" applyBorder="1" applyAlignment="1">
      <alignment horizontal="center" vertical="center"/>
    </xf>
    <xf numFmtId="165" fontId="3" fillId="21" borderId="40" xfId="0" applyNumberFormat="1" applyFont="1" applyFill="1" applyBorder="1" applyAlignment="1">
      <alignment horizontal="center" vertical="center" wrapText="1"/>
    </xf>
    <xf numFmtId="165" fontId="3" fillId="21" borderId="37" xfId="0" applyNumberFormat="1" applyFont="1" applyFill="1" applyBorder="1" applyAlignment="1">
      <alignment horizontal="center" vertical="center" wrapText="1"/>
    </xf>
    <xf numFmtId="165" fontId="3" fillId="21" borderId="52" xfId="0" applyNumberFormat="1" applyFont="1" applyFill="1" applyBorder="1" applyAlignment="1">
      <alignment horizontal="center" vertical="center" wrapText="1"/>
    </xf>
    <xf numFmtId="165" fontId="3" fillId="21" borderId="1" xfId="0" applyNumberFormat="1" applyFont="1" applyFill="1" applyBorder="1" applyAlignment="1">
      <alignment horizontal="center" vertical="center" wrapText="1"/>
    </xf>
    <xf numFmtId="165" fontId="7" fillId="21" borderId="2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3" fillId="21" borderId="5" xfId="0" applyNumberFormat="1" applyFont="1" applyFill="1" applyBorder="1" applyAlignment="1">
      <alignment horizontal="center" vertical="center" wrapText="1"/>
    </xf>
    <xf numFmtId="165" fontId="3" fillId="0" borderId="39" xfId="0" applyNumberFormat="1" applyFont="1" applyFill="1" applyBorder="1" applyAlignment="1">
      <alignment horizontal="center" vertical="center"/>
    </xf>
    <xf numFmtId="165" fontId="7" fillId="21" borderId="43" xfId="0" applyNumberFormat="1" applyFont="1" applyFill="1" applyBorder="1" applyAlignment="1">
      <alignment horizontal="center" vertical="center"/>
    </xf>
    <xf numFmtId="165" fontId="7" fillId="21" borderId="2" xfId="0" applyNumberFormat="1" applyFont="1" applyFill="1" applyBorder="1" applyAlignment="1">
      <alignment horizontal="center" vertical="center"/>
    </xf>
    <xf numFmtId="165" fontId="7" fillId="21" borderId="25" xfId="0" applyNumberFormat="1" applyFont="1" applyFill="1" applyBorder="1" applyAlignment="1">
      <alignment horizontal="center" vertical="center"/>
    </xf>
    <xf numFmtId="165" fontId="7" fillId="21" borderId="30" xfId="0" applyNumberFormat="1" applyFont="1" applyFill="1" applyBorder="1" applyAlignment="1">
      <alignment horizontal="center" vertical="center"/>
    </xf>
    <xf numFmtId="165" fontId="7" fillId="21" borderId="2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23" borderId="50" xfId="0" applyFont="1" applyFill="1" applyBorder="1" applyAlignment="1">
      <alignment horizontal="right" vertical="center" wrapText="1"/>
    </xf>
    <xf numFmtId="0" fontId="3" fillId="23" borderId="61" xfId="0" applyFont="1" applyFill="1" applyBorder="1" applyAlignment="1">
      <alignment horizontal="right" vertical="center" wrapText="1"/>
    </xf>
    <xf numFmtId="0" fontId="3" fillId="23" borderId="57" xfId="0" applyFont="1" applyFill="1" applyBorder="1" applyAlignment="1">
      <alignment horizontal="right" vertical="center" wrapText="1"/>
    </xf>
    <xf numFmtId="0" fontId="8" fillId="27" borderId="24" xfId="0" applyFont="1" applyFill="1" applyBorder="1" applyAlignment="1">
      <alignment horizontal="center" vertical="center"/>
    </xf>
    <xf numFmtId="0" fontId="8" fillId="27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9" fontId="8" fillId="21" borderId="6" xfId="0" applyNumberFormat="1" applyFont="1" applyFill="1" applyBorder="1" applyAlignment="1">
      <alignment horizontal="center" vertical="center"/>
    </xf>
    <xf numFmtId="0" fontId="8" fillId="22" borderId="33" xfId="0" applyFont="1" applyFill="1" applyBorder="1" applyAlignment="1">
      <alignment horizontal="right" vertical="center" wrapText="1"/>
    </xf>
    <xf numFmtId="0" fontId="8" fillId="22" borderId="34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22" borderId="50" xfId="0" applyFont="1" applyFill="1" applyBorder="1" applyAlignment="1">
      <alignment horizontal="right" vertical="center" wrapText="1"/>
    </xf>
    <xf numFmtId="0" fontId="8" fillId="22" borderId="61" xfId="0" applyFont="1" applyFill="1" applyBorder="1" applyAlignment="1">
      <alignment horizontal="right" vertical="center" wrapText="1"/>
    </xf>
    <xf numFmtId="0" fontId="8" fillId="22" borderId="57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21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21" borderId="6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right" vertical="center" wrapText="1"/>
    </xf>
    <xf numFmtId="0" fontId="8" fillId="6" borderId="61" xfId="0" applyFont="1" applyFill="1" applyBorder="1" applyAlignment="1">
      <alignment horizontal="right" vertical="center" wrapText="1"/>
    </xf>
    <xf numFmtId="0" fontId="8" fillId="6" borderId="57" xfId="0" applyFont="1" applyFill="1" applyBorder="1" applyAlignment="1">
      <alignment horizontal="right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8" fillId="22" borderId="67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21" borderId="16" xfId="0" applyFont="1" applyFill="1" applyBorder="1" applyAlignment="1">
      <alignment horizontal="left" vertical="center" wrapText="1"/>
    </xf>
    <xf numFmtId="0" fontId="12" fillId="21" borderId="15" xfId="0" applyFont="1" applyFill="1" applyBorder="1" applyAlignment="1">
      <alignment horizontal="left" vertical="center" wrapText="1"/>
    </xf>
    <xf numFmtId="0" fontId="3" fillId="23" borderId="67" xfId="0" applyFont="1" applyFill="1" applyBorder="1" applyAlignment="1">
      <alignment horizontal="right" vertical="center" wrapText="1"/>
    </xf>
    <xf numFmtId="0" fontId="3" fillId="23" borderId="33" xfId="0" applyFont="1" applyFill="1" applyBorder="1" applyAlignment="1">
      <alignment horizontal="right" vertical="center" wrapText="1"/>
    </xf>
    <xf numFmtId="0" fontId="3" fillId="23" borderId="34" xfId="0" applyFont="1" applyFill="1" applyBorder="1" applyAlignment="1">
      <alignment horizontal="righ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left" vertical="center" wrapText="1"/>
    </xf>
    <xf numFmtId="0" fontId="3" fillId="21" borderId="15" xfId="0" applyFont="1" applyFill="1" applyBorder="1" applyAlignment="1">
      <alignment horizontal="left" vertical="center" wrapText="1"/>
    </xf>
    <xf numFmtId="0" fontId="8" fillId="22" borderId="0" xfId="0" applyFont="1" applyFill="1" applyBorder="1" applyAlignment="1">
      <alignment horizontal="right" vertical="center" wrapText="1"/>
    </xf>
    <xf numFmtId="0" fontId="8" fillId="22" borderId="58" xfId="0" applyFont="1" applyFill="1" applyBorder="1" applyAlignment="1">
      <alignment horizontal="right" vertical="center" wrapText="1"/>
    </xf>
    <xf numFmtId="0" fontId="12" fillId="21" borderId="32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 wrapText="1"/>
    </xf>
    <xf numFmtId="0" fontId="8" fillId="22" borderId="63" xfId="0" applyFont="1" applyFill="1" applyBorder="1" applyAlignment="1">
      <alignment horizontal="right" vertical="center" wrapText="1"/>
    </xf>
    <xf numFmtId="0" fontId="8" fillId="22" borderId="68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3" fillId="26" borderId="67" xfId="0" applyFont="1" applyFill="1" applyBorder="1" applyAlignment="1">
      <alignment horizontal="right" vertical="center"/>
    </xf>
    <xf numFmtId="0" fontId="3" fillId="26" borderId="33" xfId="0" applyFont="1" applyFill="1" applyBorder="1" applyAlignment="1">
      <alignment horizontal="right" vertical="center"/>
    </xf>
    <xf numFmtId="0" fontId="3" fillId="26" borderId="34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 wrapText="1"/>
    </xf>
    <xf numFmtId="0" fontId="3" fillId="0" borderId="74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0" fontId="7" fillId="26" borderId="67" xfId="0" applyFont="1" applyFill="1" applyBorder="1" applyAlignment="1">
      <alignment horizontal="right" vertical="center"/>
    </xf>
    <xf numFmtId="0" fontId="7" fillId="26" borderId="33" xfId="0" applyFont="1" applyFill="1" applyBorder="1" applyAlignment="1">
      <alignment horizontal="right" vertical="center"/>
    </xf>
    <xf numFmtId="0" fontId="7" fillId="26" borderId="34" xfId="0" applyFont="1" applyFill="1" applyBorder="1" applyAlignment="1">
      <alignment horizontal="right" vertical="center"/>
    </xf>
    <xf numFmtId="0" fontId="3" fillId="3" borderId="67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27" borderId="1" xfId="0" applyFont="1" applyFill="1" applyBorder="1" applyAlignment="1">
      <alignment horizontal="center" vertical="center"/>
    </xf>
    <xf numFmtId="0" fontId="3" fillId="27" borderId="21" xfId="0" applyFont="1" applyFill="1" applyBorder="1" applyAlignment="1">
      <alignment horizontal="center" vertical="center"/>
    </xf>
    <xf numFmtId="0" fontId="3" fillId="27" borderId="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right" vertical="center" wrapText="1"/>
    </xf>
    <xf numFmtId="0" fontId="8" fillId="6" borderId="68" xfId="0" applyFont="1" applyFill="1" applyBorder="1" applyAlignment="1">
      <alignment horizontal="right" vertical="center" wrapText="1"/>
    </xf>
    <xf numFmtId="0" fontId="8" fillId="6" borderId="69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right" vertical="center" wrapText="1"/>
    </xf>
    <xf numFmtId="0" fontId="8" fillId="3" borderId="68" xfId="0" applyFont="1" applyFill="1" applyBorder="1" applyAlignment="1">
      <alignment horizontal="right" vertical="center" wrapText="1"/>
    </xf>
    <xf numFmtId="0" fontId="8" fillId="3" borderId="69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8" fillId="26" borderId="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right" vertical="center"/>
    </xf>
    <xf numFmtId="0" fontId="7" fillId="9" borderId="68" xfId="0" applyFont="1" applyFill="1" applyBorder="1" applyAlignment="1">
      <alignment horizontal="right" vertical="center"/>
    </xf>
    <xf numFmtId="0" fontId="7" fillId="9" borderId="69" xfId="0" applyFont="1" applyFill="1" applyBorder="1" applyAlignment="1">
      <alignment horizontal="right" vertical="center"/>
    </xf>
    <xf numFmtId="0" fontId="9" fillId="26" borderId="67" xfId="0" applyFont="1" applyFill="1" applyBorder="1" applyAlignment="1">
      <alignment horizontal="right" vertical="center"/>
    </xf>
    <xf numFmtId="0" fontId="9" fillId="26" borderId="33" xfId="0" applyFont="1" applyFill="1" applyBorder="1" applyAlignment="1">
      <alignment horizontal="right" vertical="center"/>
    </xf>
    <xf numFmtId="0" fontId="9" fillId="26" borderId="3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66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5" borderId="66" xfId="0" applyFont="1" applyFill="1" applyBorder="1" applyAlignment="1">
      <alignment horizontal="center" vertical="center"/>
    </xf>
    <xf numFmtId="0" fontId="5" fillId="15" borderId="44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7" fillId="9" borderId="67" xfId="0" applyFont="1" applyFill="1" applyBorder="1" applyAlignment="1">
      <alignment horizontal="right" vertical="center"/>
    </xf>
    <xf numFmtId="0" fontId="7" fillId="9" borderId="33" xfId="0" applyFont="1" applyFill="1" applyBorder="1" applyAlignment="1">
      <alignment horizontal="right" vertical="center"/>
    </xf>
    <xf numFmtId="0" fontId="7" fillId="9" borderId="34" xfId="0" applyFont="1" applyFill="1" applyBorder="1" applyAlignment="1">
      <alignment horizontal="right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3" borderId="68" xfId="0" applyFont="1" applyFill="1" applyBorder="1" applyAlignment="1">
      <alignment horizontal="left" vertical="center" wrapText="1"/>
    </xf>
    <xf numFmtId="0" fontId="3" fillId="3" borderId="69" xfId="0" applyFont="1" applyFill="1" applyBorder="1" applyAlignment="1">
      <alignment horizontal="left" vertical="center" wrapText="1"/>
    </xf>
    <xf numFmtId="0" fontId="8" fillId="6" borderId="67" xfId="0" applyFont="1" applyFill="1" applyBorder="1" applyAlignment="1">
      <alignment horizontal="right" vertical="center" wrapText="1"/>
    </xf>
    <xf numFmtId="0" fontId="8" fillId="6" borderId="33" xfId="0" applyFont="1" applyFill="1" applyBorder="1" applyAlignment="1">
      <alignment horizontal="right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right" vertical="center" wrapText="1"/>
    </xf>
    <xf numFmtId="0" fontId="3" fillId="0" borderId="77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58" xfId="0" applyFont="1" applyFill="1" applyBorder="1" applyAlignment="1">
      <alignment horizontal="righ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33" xfId="0" applyFont="1" applyBorder="1" applyAlignment="1">
      <alignment horizontal="right"/>
    </xf>
    <xf numFmtId="0" fontId="8" fillId="0" borderId="70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textRotation="90" wrapText="1"/>
    </xf>
    <xf numFmtId="3" fontId="3" fillId="0" borderId="3" xfId="0" applyNumberFormat="1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/>
    </xf>
    <xf numFmtId="3" fontId="3" fillId="0" borderId="24" xfId="0" applyNumberFormat="1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8" fillId="22" borderId="69" xfId="0" applyFont="1" applyFill="1" applyBorder="1" applyAlignment="1">
      <alignment horizontal="right" vertical="center" wrapText="1"/>
    </xf>
    <xf numFmtId="0" fontId="9" fillId="23" borderId="67" xfId="0" applyFont="1" applyFill="1" applyBorder="1" applyAlignment="1">
      <alignment horizontal="right" vertical="center" wrapText="1"/>
    </xf>
    <xf numFmtId="0" fontId="9" fillId="23" borderId="33" xfId="0" applyFont="1" applyFill="1" applyBorder="1" applyAlignment="1">
      <alignment horizontal="right" vertical="center" wrapText="1"/>
    </xf>
    <xf numFmtId="0" fontId="9" fillId="23" borderId="61" xfId="0" applyFont="1" applyFill="1" applyBorder="1" applyAlignment="1">
      <alignment horizontal="right" vertical="center" wrapText="1"/>
    </xf>
    <xf numFmtId="0" fontId="9" fillId="23" borderId="57" xfId="0" applyFont="1" applyFill="1" applyBorder="1" applyAlignment="1">
      <alignment horizontal="right" vertical="center" wrapText="1"/>
    </xf>
    <xf numFmtId="0" fontId="8" fillId="0" borderId="72" xfId="0" applyFont="1" applyBorder="1" applyAlignment="1">
      <alignment vertical="center" textRotation="90" wrapText="1"/>
    </xf>
    <xf numFmtId="0" fontId="8" fillId="0" borderId="73" xfId="0" applyFont="1" applyBorder="1" applyAlignment="1">
      <alignment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14" fontId="11" fillId="21" borderId="0" xfId="0" applyNumberFormat="1" applyFont="1" applyFill="1" applyAlignment="1">
      <alignment horizontal="left" wrapText="1"/>
    </xf>
    <xf numFmtId="0" fontId="11" fillId="21" borderId="0" xfId="0" applyFont="1" applyFill="1" applyAlignment="1">
      <alignment horizontal="left" wrapText="1"/>
    </xf>
    <xf numFmtId="0" fontId="3" fillId="11" borderId="26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33CC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1"/>
  <sheetViews>
    <sheetView showZeros="0" tabSelected="1" topLeftCell="A155" zoomScale="85" zoomScaleNormal="85" zoomScaleSheetLayoutView="100" workbookViewId="0">
      <selection activeCell="D171" sqref="D171:D172"/>
    </sheetView>
  </sheetViews>
  <sheetFormatPr defaultColWidth="9.140625" defaultRowHeight="11.25" x14ac:dyDescent="0.2"/>
  <cols>
    <col min="1" max="1" width="2.85546875" style="8" customWidth="1"/>
    <col min="2" max="2" width="2.140625" style="8" customWidth="1"/>
    <col min="3" max="3" width="2.5703125" style="8" customWidth="1"/>
    <col min="4" max="4" width="23.5703125" style="138" customWidth="1"/>
    <col min="5" max="5" width="4.140625" style="1" customWidth="1"/>
    <col min="6" max="6" width="10" style="9" customWidth="1"/>
    <col min="7" max="7" width="9.42578125" style="9" customWidth="1"/>
    <col min="8" max="8" width="6.42578125" style="10" customWidth="1"/>
    <col min="9" max="9" width="7.85546875" style="137" customWidth="1"/>
    <col min="10" max="10" width="8.140625" style="137" customWidth="1"/>
    <col min="11" max="11" width="7.140625" style="137" customWidth="1"/>
    <col min="12" max="12" width="9.42578125" style="137" customWidth="1"/>
    <col min="13" max="13" width="7.85546875" style="137" customWidth="1"/>
    <col min="14" max="14" width="8.140625" style="137" customWidth="1"/>
    <col min="15" max="16" width="7.85546875" style="137" customWidth="1"/>
    <col min="17" max="17" width="7.140625" style="137" customWidth="1"/>
    <col min="18" max="18" width="7.85546875" style="137" customWidth="1"/>
    <col min="19" max="21" width="7.140625" style="137" customWidth="1"/>
    <col min="22" max="23" width="7.85546875" style="137" customWidth="1"/>
    <col min="24" max="24" width="8.85546875" style="137" customWidth="1"/>
    <col min="25" max="16384" width="9.140625" style="1"/>
  </cols>
  <sheetData>
    <row r="1" spans="1:25" ht="43.35" customHeight="1" x14ac:dyDescent="0.2">
      <c r="A1" s="174"/>
      <c r="B1" s="772"/>
      <c r="C1" s="773"/>
      <c r="D1" s="773"/>
      <c r="E1" s="175"/>
      <c r="F1" s="176"/>
      <c r="G1" s="176"/>
      <c r="H1" s="177"/>
      <c r="T1" s="569" t="s">
        <v>312</v>
      </c>
      <c r="U1" s="569"/>
      <c r="V1" s="569"/>
      <c r="W1" s="569"/>
      <c r="X1" s="569"/>
    </row>
    <row r="2" spans="1:25" ht="31.5" customHeight="1" x14ac:dyDescent="0.25">
      <c r="A2" s="726" t="s">
        <v>316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</row>
    <row r="3" spans="1:25" ht="12" thickBot="1" x14ac:dyDescent="0.25">
      <c r="A3" s="727" t="s">
        <v>236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</row>
    <row r="4" spans="1:25" ht="11.25" customHeight="1" x14ac:dyDescent="0.2">
      <c r="A4" s="728" t="s">
        <v>0</v>
      </c>
      <c r="B4" s="728" t="s">
        <v>1</v>
      </c>
      <c r="C4" s="728" t="s">
        <v>2</v>
      </c>
      <c r="D4" s="750" t="s">
        <v>28</v>
      </c>
      <c r="E4" s="736" t="s">
        <v>27</v>
      </c>
      <c r="F4" s="736" t="s">
        <v>3</v>
      </c>
      <c r="G4" s="728" t="s">
        <v>62</v>
      </c>
      <c r="H4" s="736" t="s">
        <v>4</v>
      </c>
      <c r="I4" s="739" t="s">
        <v>315</v>
      </c>
      <c r="J4" s="740"/>
      <c r="K4" s="740"/>
      <c r="L4" s="741"/>
      <c r="M4" s="739" t="s">
        <v>314</v>
      </c>
      <c r="N4" s="740"/>
      <c r="O4" s="740"/>
      <c r="P4" s="741"/>
      <c r="Q4" s="739" t="s">
        <v>284</v>
      </c>
      <c r="R4" s="740"/>
      <c r="S4" s="740"/>
      <c r="T4" s="741"/>
      <c r="U4" s="739" t="s">
        <v>313</v>
      </c>
      <c r="V4" s="740"/>
      <c r="W4" s="740"/>
      <c r="X4" s="741"/>
    </row>
    <row r="5" spans="1:25" ht="11.25" customHeight="1" x14ac:dyDescent="0.2">
      <c r="A5" s="729"/>
      <c r="B5" s="729"/>
      <c r="C5" s="729"/>
      <c r="D5" s="751"/>
      <c r="E5" s="737"/>
      <c r="F5" s="737"/>
      <c r="G5" s="729"/>
      <c r="H5" s="737"/>
      <c r="I5" s="734" t="s">
        <v>6</v>
      </c>
      <c r="J5" s="730" t="s">
        <v>24</v>
      </c>
      <c r="K5" s="730"/>
      <c r="L5" s="731"/>
      <c r="M5" s="734" t="s">
        <v>6</v>
      </c>
      <c r="N5" s="730" t="s">
        <v>24</v>
      </c>
      <c r="O5" s="730"/>
      <c r="P5" s="731"/>
      <c r="Q5" s="734" t="s">
        <v>6</v>
      </c>
      <c r="R5" s="730" t="s">
        <v>24</v>
      </c>
      <c r="S5" s="730"/>
      <c r="T5" s="731"/>
      <c r="U5" s="734" t="s">
        <v>6</v>
      </c>
      <c r="V5" s="730" t="s">
        <v>24</v>
      </c>
      <c r="W5" s="730"/>
      <c r="X5" s="731"/>
    </row>
    <row r="6" spans="1:25" ht="12.75" customHeight="1" x14ac:dyDescent="0.2">
      <c r="A6" s="729"/>
      <c r="B6" s="729"/>
      <c r="C6" s="729"/>
      <c r="D6" s="751"/>
      <c r="E6" s="747"/>
      <c r="F6" s="737"/>
      <c r="G6" s="729"/>
      <c r="H6" s="737"/>
      <c r="I6" s="734"/>
      <c r="J6" s="730" t="s">
        <v>5</v>
      </c>
      <c r="K6" s="730"/>
      <c r="L6" s="732" t="s">
        <v>7</v>
      </c>
      <c r="M6" s="734"/>
      <c r="N6" s="730" t="s">
        <v>5</v>
      </c>
      <c r="O6" s="730"/>
      <c r="P6" s="732" t="s">
        <v>7</v>
      </c>
      <c r="Q6" s="734"/>
      <c r="R6" s="730" t="s">
        <v>5</v>
      </c>
      <c r="S6" s="730"/>
      <c r="T6" s="732" t="s">
        <v>7</v>
      </c>
      <c r="U6" s="734"/>
      <c r="V6" s="730" t="s">
        <v>5</v>
      </c>
      <c r="W6" s="730"/>
      <c r="X6" s="732" t="s">
        <v>7</v>
      </c>
    </row>
    <row r="7" spans="1:25" ht="54" customHeight="1" thickBot="1" x14ac:dyDescent="0.25">
      <c r="A7" s="729"/>
      <c r="B7" s="729"/>
      <c r="C7" s="729"/>
      <c r="D7" s="752"/>
      <c r="E7" s="748"/>
      <c r="F7" s="738"/>
      <c r="G7" s="749"/>
      <c r="H7" s="738"/>
      <c r="I7" s="735"/>
      <c r="J7" s="11" t="s">
        <v>6</v>
      </c>
      <c r="K7" s="12" t="s">
        <v>8</v>
      </c>
      <c r="L7" s="733"/>
      <c r="M7" s="735"/>
      <c r="N7" s="11" t="s">
        <v>6</v>
      </c>
      <c r="O7" s="12" t="s">
        <v>8</v>
      </c>
      <c r="P7" s="733"/>
      <c r="Q7" s="735"/>
      <c r="R7" s="11" t="s">
        <v>6</v>
      </c>
      <c r="S7" s="12" t="s">
        <v>8</v>
      </c>
      <c r="T7" s="733"/>
      <c r="U7" s="735"/>
      <c r="V7" s="11" t="s">
        <v>6</v>
      </c>
      <c r="W7" s="12" t="s">
        <v>8</v>
      </c>
      <c r="X7" s="733"/>
    </row>
    <row r="8" spans="1:25" ht="12" thickBot="1" x14ac:dyDescent="0.25">
      <c r="A8" s="774" t="s">
        <v>244</v>
      </c>
      <c r="B8" s="774"/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4"/>
    </row>
    <row r="9" spans="1:25" ht="12" thickBot="1" x14ac:dyDescent="0.25">
      <c r="A9" s="755" t="s">
        <v>29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</row>
    <row r="10" spans="1:25" ht="12" thickBot="1" x14ac:dyDescent="0.25">
      <c r="A10" s="178">
        <v>1</v>
      </c>
      <c r="B10" s="756" t="s">
        <v>13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756"/>
    </row>
    <row r="11" spans="1:25" ht="12" thickBot="1" x14ac:dyDescent="0.25">
      <c r="A11" s="179">
        <v>1</v>
      </c>
      <c r="B11" s="180">
        <v>1</v>
      </c>
      <c r="C11" s="558" t="s">
        <v>172</v>
      </c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</row>
    <row r="12" spans="1:25" ht="16.5" customHeight="1" thickBot="1" x14ac:dyDescent="0.25">
      <c r="A12" s="713">
        <v>1</v>
      </c>
      <c r="B12" s="709">
        <v>1</v>
      </c>
      <c r="C12" s="711">
        <v>1</v>
      </c>
      <c r="D12" s="722" t="s">
        <v>12</v>
      </c>
      <c r="E12" s="711">
        <v>6</v>
      </c>
      <c r="F12" s="181" t="s">
        <v>178</v>
      </c>
      <c r="G12" s="181" t="s">
        <v>63</v>
      </c>
      <c r="H12" s="182" t="s">
        <v>23</v>
      </c>
      <c r="I12" s="320">
        <f t="shared" ref="I12:I22" si="0">SUM(J12+L12)</f>
        <v>342.6</v>
      </c>
      <c r="J12" s="288">
        <v>342.6</v>
      </c>
      <c r="K12" s="288">
        <v>257.39999999999998</v>
      </c>
      <c r="L12" s="321"/>
      <c r="M12" s="400">
        <f>SUM(N12+P12)</f>
        <v>422.8</v>
      </c>
      <c r="N12" s="288">
        <v>422.8</v>
      </c>
      <c r="O12" s="288">
        <v>267.7</v>
      </c>
      <c r="P12" s="338"/>
      <c r="Q12" s="318">
        <f>SUM(R12+T12)</f>
        <v>494.7</v>
      </c>
      <c r="R12" s="284">
        <v>494.7</v>
      </c>
      <c r="S12" s="284">
        <v>269.60000000000002</v>
      </c>
      <c r="T12" s="439"/>
      <c r="U12" s="318">
        <f>SUM(V12+X12)</f>
        <v>494.7</v>
      </c>
      <c r="V12" s="13">
        <v>494.7</v>
      </c>
      <c r="W12" s="13">
        <v>269.60000000000002</v>
      </c>
      <c r="X12" s="16"/>
      <c r="Y12" s="170"/>
    </row>
    <row r="13" spans="1:25" s="2" customFormat="1" ht="20.100000000000001" customHeight="1" thickBot="1" x14ac:dyDescent="0.25">
      <c r="A13" s="714"/>
      <c r="B13" s="710"/>
      <c r="C13" s="712"/>
      <c r="D13" s="723"/>
      <c r="E13" s="712"/>
      <c r="F13" s="543" t="s">
        <v>9</v>
      </c>
      <c r="G13" s="488"/>
      <c r="H13" s="489"/>
      <c r="I13" s="44">
        <f t="shared" si="0"/>
        <v>342.6</v>
      </c>
      <c r="J13" s="139">
        <f>SUM(J12)</f>
        <v>342.6</v>
      </c>
      <c r="K13" s="139">
        <f>SUM(K12)</f>
        <v>257.39999999999998</v>
      </c>
      <c r="L13" s="140">
        <f>SUM(L12)</f>
        <v>0</v>
      </c>
      <c r="M13" s="44">
        <f>SUM(N13+P13)</f>
        <v>422.8</v>
      </c>
      <c r="N13" s="139">
        <f>SUM(N12)</f>
        <v>422.8</v>
      </c>
      <c r="O13" s="139">
        <f>SUM(O12)</f>
        <v>267.7</v>
      </c>
      <c r="P13" s="141">
        <f>SUM(P12)</f>
        <v>0</v>
      </c>
      <c r="Q13" s="158">
        <f>SUM(R13+T13)</f>
        <v>494.7</v>
      </c>
      <c r="R13" s="139">
        <f>SUM(R12)</f>
        <v>494.7</v>
      </c>
      <c r="S13" s="139">
        <f>SUM(S12)</f>
        <v>269.60000000000002</v>
      </c>
      <c r="T13" s="141">
        <f>SUM(T12)</f>
        <v>0</v>
      </c>
      <c r="U13" s="44">
        <f>SUM(V13+X13)</f>
        <v>494.7</v>
      </c>
      <c r="V13" s="139">
        <f>SUM(V12)</f>
        <v>494.7</v>
      </c>
      <c r="W13" s="139">
        <f>SUM(W12)</f>
        <v>269.60000000000002</v>
      </c>
      <c r="X13" s="141">
        <f>SUM(X12)</f>
        <v>0</v>
      </c>
      <c r="Y13" s="170"/>
    </row>
    <row r="14" spans="1:25" ht="12" customHeight="1" x14ac:dyDescent="0.2">
      <c r="A14" s="713">
        <v>1</v>
      </c>
      <c r="B14" s="709">
        <v>1</v>
      </c>
      <c r="C14" s="711">
        <v>2</v>
      </c>
      <c r="D14" s="525" t="s">
        <v>30</v>
      </c>
      <c r="E14" s="627">
        <v>6</v>
      </c>
      <c r="F14" s="183" t="s">
        <v>45</v>
      </c>
      <c r="G14" s="753" t="s">
        <v>223</v>
      </c>
      <c r="H14" s="273" t="s">
        <v>23</v>
      </c>
      <c r="I14" s="318">
        <f t="shared" si="0"/>
        <v>2088.5</v>
      </c>
      <c r="J14" s="292">
        <v>2077.3000000000002</v>
      </c>
      <c r="K14" s="292">
        <v>1609.7</v>
      </c>
      <c r="L14" s="252">
        <v>11.2</v>
      </c>
      <c r="M14" s="440">
        <f>SUM(N14+P14)</f>
        <v>2157</v>
      </c>
      <c r="N14" s="292">
        <v>2147</v>
      </c>
      <c r="O14" s="292">
        <v>1635.5</v>
      </c>
      <c r="P14" s="252">
        <v>10</v>
      </c>
      <c r="Q14" s="318">
        <f t="shared" ref="Q14:Q36" si="1">SUM(R14+T14)</f>
        <v>2251.5</v>
      </c>
      <c r="R14" s="292">
        <v>2241.5</v>
      </c>
      <c r="S14" s="292">
        <v>1679.3</v>
      </c>
      <c r="T14" s="252">
        <v>10</v>
      </c>
      <c r="U14" s="318">
        <f t="shared" ref="U14:U31" si="2">SUM(V14+X14)</f>
        <v>2251.5</v>
      </c>
      <c r="V14" s="282">
        <v>2241.5</v>
      </c>
      <c r="W14" s="282">
        <v>1679.3</v>
      </c>
      <c r="X14" s="30">
        <v>10</v>
      </c>
      <c r="Y14" s="170"/>
    </row>
    <row r="15" spans="1:25" ht="12" customHeight="1" x14ac:dyDescent="0.2">
      <c r="A15" s="713"/>
      <c r="B15" s="709"/>
      <c r="C15" s="711"/>
      <c r="D15" s="526"/>
      <c r="E15" s="716"/>
      <c r="F15" s="185" t="s">
        <v>45</v>
      </c>
      <c r="G15" s="754"/>
      <c r="H15" s="273" t="s">
        <v>23</v>
      </c>
      <c r="I15" s="316">
        <f t="shared" si="0"/>
        <v>50.6</v>
      </c>
      <c r="J15" s="171">
        <v>50.6</v>
      </c>
      <c r="K15" s="171">
        <v>38.6</v>
      </c>
      <c r="L15" s="256"/>
      <c r="M15" s="440">
        <f t="shared" ref="M15:M31" si="3">SUM(N15+P15)</f>
        <v>0</v>
      </c>
      <c r="N15" s="171"/>
      <c r="O15" s="171"/>
      <c r="P15" s="256"/>
      <c r="Q15" s="440">
        <f t="shared" si="1"/>
        <v>0</v>
      </c>
      <c r="R15" s="171"/>
      <c r="S15" s="171"/>
      <c r="T15" s="256"/>
      <c r="U15" s="440">
        <f t="shared" si="2"/>
        <v>0</v>
      </c>
      <c r="V15" s="171"/>
      <c r="W15" s="171"/>
      <c r="X15" s="283"/>
      <c r="Y15" s="170"/>
    </row>
    <row r="16" spans="1:25" ht="12" hidden="1" customHeight="1" x14ac:dyDescent="0.2">
      <c r="A16" s="713"/>
      <c r="B16" s="709"/>
      <c r="C16" s="711"/>
      <c r="D16" s="526"/>
      <c r="E16" s="351">
        <v>8</v>
      </c>
      <c r="F16" s="185" t="s">
        <v>45</v>
      </c>
      <c r="G16" s="754"/>
      <c r="H16" s="273" t="s">
        <v>23</v>
      </c>
      <c r="I16" s="316">
        <f t="shared" si="0"/>
        <v>0</v>
      </c>
      <c r="J16" s="171"/>
      <c r="K16" s="171"/>
      <c r="L16" s="256"/>
      <c r="M16" s="440">
        <f t="shared" si="3"/>
        <v>0</v>
      </c>
      <c r="N16" s="171"/>
      <c r="O16" s="171"/>
      <c r="P16" s="256"/>
      <c r="Q16" s="440">
        <f t="shared" si="1"/>
        <v>0</v>
      </c>
      <c r="R16" s="171"/>
      <c r="S16" s="171"/>
      <c r="T16" s="256"/>
      <c r="U16" s="440">
        <f t="shared" si="2"/>
        <v>0</v>
      </c>
      <c r="V16" s="171"/>
      <c r="W16" s="171"/>
      <c r="X16" s="25"/>
      <c r="Y16" s="170"/>
    </row>
    <row r="17" spans="1:25" ht="12" customHeight="1" x14ac:dyDescent="0.2">
      <c r="A17" s="713"/>
      <c r="B17" s="709"/>
      <c r="C17" s="711"/>
      <c r="D17" s="526"/>
      <c r="E17" s="351">
        <v>3</v>
      </c>
      <c r="F17" s="185" t="s">
        <v>45</v>
      </c>
      <c r="G17" s="754"/>
      <c r="H17" s="273" t="s">
        <v>23</v>
      </c>
      <c r="I17" s="316">
        <f t="shared" si="0"/>
        <v>63.3</v>
      </c>
      <c r="J17" s="171"/>
      <c r="K17" s="171"/>
      <c r="L17" s="256">
        <v>63.3</v>
      </c>
      <c r="M17" s="440">
        <f t="shared" si="3"/>
        <v>95</v>
      </c>
      <c r="N17" s="171"/>
      <c r="O17" s="171"/>
      <c r="P17" s="256">
        <v>95</v>
      </c>
      <c r="Q17" s="440">
        <f t="shared" si="1"/>
        <v>195</v>
      </c>
      <c r="R17" s="171"/>
      <c r="S17" s="171"/>
      <c r="T17" s="256">
        <v>195</v>
      </c>
      <c r="U17" s="440">
        <f t="shared" si="2"/>
        <v>195</v>
      </c>
      <c r="V17" s="171"/>
      <c r="W17" s="171"/>
      <c r="X17" s="25">
        <v>195</v>
      </c>
      <c r="Y17" s="170"/>
    </row>
    <row r="18" spans="1:25" ht="12" customHeight="1" x14ac:dyDescent="0.2">
      <c r="A18" s="713"/>
      <c r="B18" s="709"/>
      <c r="C18" s="711"/>
      <c r="D18" s="526"/>
      <c r="E18" s="347">
        <v>6</v>
      </c>
      <c r="F18" s="186" t="s">
        <v>45</v>
      </c>
      <c r="G18" s="754"/>
      <c r="H18" s="273" t="s">
        <v>23</v>
      </c>
      <c r="I18" s="316">
        <f t="shared" si="0"/>
        <v>502.9</v>
      </c>
      <c r="J18" s="171"/>
      <c r="K18" s="171"/>
      <c r="L18" s="256">
        <v>502.9</v>
      </c>
      <c r="M18" s="440">
        <f t="shared" si="3"/>
        <v>0</v>
      </c>
      <c r="N18" s="171"/>
      <c r="O18" s="171"/>
      <c r="P18" s="256"/>
      <c r="Q18" s="440">
        <f t="shared" si="1"/>
        <v>0</v>
      </c>
      <c r="R18" s="171"/>
      <c r="S18" s="171"/>
      <c r="T18" s="256"/>
      <c r="U18" s="440">
        <f t="shared" si="2"/>
        <v>0</v>
      </c>
      <c r="V18" s="171"/>
      <c r="W18" s="171"/>
      <c r="X18" s="23"/>
      <c r="Y18" s="170"/>
    </row>
    <row r="19" spans="1:25" ht="23.25" customHeight="1" x14ac:dyDescent="0.2">
      <c r="A19" s="713"/>
      <c r="B19" s="709"/>
      <c r="C19" s="711"/>
      <c r="D19" s="526"/>
      <c r="E19" s="348">
        <v>6</v>
      </c>
      <c r="F19" s="186" t="s">
        <v>45</v>
      </c>
      <c r="G19" s="754"/>
      <c r="H19" s="376" t="s">
        <v>325</v>
      </c>
      <c r="I19" s="316">
        <f t="shared" si="0"/>
        <v>52.6</v>
      </c>
      <c r="J19" s="171">
        <v>52.6</v>
      </c>
      <c r="K19" s="171"/>
      <c r="L19" s="256"/>
      <c r="M19" s="440">
        <f t="shared" si="3"/>
        <v>0</v>
      </c>
      <c r="N19" s="171"/>
      <c r="O19" s="171"/>
      <c r="P19" s="256"/>
      <c r="Q19" s="440">
        <f t="shared" si="1"/>
        <v>0</v>
      </c>
      <c r="R19" s="171"/>
      <c r="S19" s="171"/>
      <c r="T19" s="256"/>
      <c r="U19" s="440">
        <f t="shared" si="2"/>
        <v>0</v>
      </c>
      <c r="V19" s="171"/>
      <c r="W19" s="171"/>
      <c r="X19" s="23"/>
      <c r="Y19" s="170"/>
    </row>
    <row r="20" spans="1:25" ht="12" hidden="1" customHeight="1" x14ac:dyDescent="0.2">
      <c r="A20" s="713"/>
      <c r="B20" s="709"/>
      <c r="C20" s="711"/>
      <c r="D20" s="526"/>
      <c r="E20" s="348"/>
      <c r="F20" s="186" t="s">
        <v>45</v>
      </c>
      <c r="G20" s="754"/>
      <c r="H20" s="273" t="s">
        <v>23</v>
      </c>
      <c r="I20" s="316">
        <f t="shared" si="0"/>
        <v>0</v>
      </c>
      <c r="J20" s="171"/>
      <c r="K20" s="171"/>
      <c r="L20" s="256"/>
      <c r="M20" s="440">
        <f t="shared" si="3"/>
        <v>0</v>
      </c>
      <c r="N20" s="171"/>
      <c r="O20" s="171"/>
      <c r="P20" s="256"/>
      <c r="Q20" s="440">
        <f t="shared" si="1"/>
        <v>0</v>
      </c>
      <c r="R20" s="171"/>
      <c r="S20" s="171"/>
      <c r="T20" s="256"/>
      <c r="U20" s="440">
        <f t="shared" si="2"/>
        <v>0</v>
      </c>
      <c r="V20" s="171"/>
      <c r="W20" s="171"/>
      <c r="X20" s="23"/>
      <c r="Y20" s="170"/>
    </row>
    <row r="21" spans="1:25" ht="12" customHeight="1" x14ac:dyDescent="0.2">
      <c r="A21" s="713"/>
      <c r="B21" s="709"/>
      <c r="C21" s="711"/>
      <c r="D21" s="526"/>
      <c r="E21" s="375">
        <v>3</v>
      </c>
      <c r="F21" s="186" t="s">
        <v>45</v>
      </c>
      <c r="G21" s="754"/>
      <c r="H21" s="402" t="s">
        <v>326</v>
      </c>
      <c r="I21" s="316">
        <f t="shared" si="0"/>
        <v>14.5</v>
      </c>
      <c r="J21" s="171"/>
      <c r="K21" s="171"/>
      <c r="L21" s="256">
        <v>14.5</v>
      </c>
      <c r="M21" s="440">
        <f>N21+P21</f>
        <v>0.5</v>
      </c>
      <c r="N21" s="171"/>
      <c r="O21" s="171"/>
      <c r="P21" s="256">
        <v>0.5</v>
      </c>
      <c r="Q21" s="440"/>
      <c r="R21" s="171"/>
      <c r="S21" s="171"/>
      <c r="T21" s="256"/>
      <c r="U21" s="440"/>
      <c r="V21" s="171"/>
      <c r="W21" s="171"/>
      <c r="X21" s="23"/>
      <c r="Y21" s="170"/>
    </row>
    <row r="22" spans="1:25" s="3" customFormat="1" x14ac:dyDescent="0.2">
      <c r="A22" s="713"/>
      <c r="B22" s="709"/>
      <c r="C22" s="711"/>
      <c r="D22" s="526"/>
      <c r="E22" s="349">
        <v>6</v>
      </c>
      <c r="F22" s="187" t="s">
        <v>45</v>
      </c>
      <c r="G22" s="754"/>
      <c r="H22" s="273" t="s">
        <v>47</v>
      </c>
      <c r="I22" s="316">
        <f t="shared" si="0"/>
        <v>3</v>
      </c>
      <c r="J22" s="171">
        <v>3</v>
      </c>
      <c r="K22" s="171"/>
      <c r="L22" s="256"/>
      <c r="M22" s="440">
        <f t="shared" si="3"/>
        <v>1.4</v>
      </c>
      <c r="N22" s="171">
        <v>1.4</v>
      </c>
      <c r="O22" s="171"/>
      <c r="P22" s="256"/>
      <c r="Q22" s="440">
        <f t="shared" si="1"/>
        <v>1.4</v>
      </c>
      <c r="R22" s="171">
        <v>1.4</v>
      </c>
      <c r="S22" s="171"/>
      <c r="T22" s="256"/>
      <c r="U22" s="440">
        <f t="shared" si="2"/>
        <v>1.4</v>
      </c>
      <c r="V22" s="171">
        <v>1.4</v>
      </c>
      <c r="W22" s="171"/>
      <c r="X22" s="23"/>
      <c r="Y22" s="170"/>
    </row>
    <row r="23" spans="1:25" hidden="1" x14ac:dyDescent="0.2">
      <c r="A23" s="713"/>
      <c r="B23" s="709"/>
      <c r="C23" s="711"/>
      <c r="D23" s="526"/>
      <c r="E23" s="296">
        <v>16</v>
      </c>
      <c r="F23" s="187" t="s">
        <v>45</v>
      </c>
      <c r="G23" s="754"/>
      <c r="H23" s="273" t="s">
        <v>23</v>
      </c>
      <c r="I23" s="316">
        <f t="shared" ref="I23:I30" si="4">SUM(J23+L23)</f>
        <v>0</v>
      </c>
      <c r="J23" s="171"/>
      <c r="K23" s="171"/>
      <c r="L23" s="256"/>
      <c r="M23" s="440">
        <f t="shared" si="3"/>
        <v>0</v>
      </c>
      <c r="N23" s="171"/>
      <c r="O23" s="171"/>
      <c r="P23" s="256"/>
      <c r="Q23" s="440">
        <f t="shared" si="1"/>
        <v>0</v>
      </c>
      <c r="R23" s="171"/>
      <c r="S23" s="171"/>
      <c r="T23" s="256"/>
      <c r="U23" s="440">
        <f t="shared" si="2"/>
        <v>0</v>
      </c>
      <c r="V23" s="171"/>
      <c r="W23" s="171"/>
      <c r="X23" s="23"/>
      <c r="Y23" s="170"/>
    </row>
    <row r="24" spans="1:25" ht="11.25" customHeight="1" x14ac:dyDescent="0.2">
      <c r="A24" s="713"/>
      <c r="B24" s="709"/>
      <c r="C24" s="711"/>
      <c r="D24" s="526"/>
      <c r="E24" s="627">
        <v>6</v>
      </c>
      <c r="F24" s="187" t="s">
        <v>239</v>
      </c>
      <c r="G24" s="754"/>
      <c r="H24" s="273" t="s">
        <v>23</v>
      </c>
      <c r="I24" s="316">
        <f t="shared" si="4"/>
        <v>717.9</v>
      </c>
      <c r="J24" s="171">
        <v>717.9</v>
      </c>
      <c r="K24" s="171">
        <v>696.2</v>
      </c>
      <c r="L24" s="256"/>
      <c r="M24" s="440">
        <f t="shared" si="3"/>
        <v>727.7</v>
      </c>
      <c r="N24" s="171">
        <v>727.7</v>
      </c>
      <c r="O24" s="171">
        <v>711.1</v>
      </c>
      <c r="P24" s="256"/>
      <c r="Q24" s="440">
        <f t="shared" si="1"/>
        <v>690.6</v>
      </c>
      <c r="R24" s="171">
        <v>690.6</v>
      </c>
      <c r="S24" s="171">
        <v>674.6</v>
      </c>
      <c r="T24" s="256"/>
      <c r="U24" s="440">
        <f t="shared" si="2"/>
        <v>690.6</v>
      </c>
      <c r="V24" s="171">
        <v>690.6</v>
      </c>
      <c r="W24" s="171">
        <v>674.6</v>
      </c>
      <c r="X24" s="23"/>
      <c r="Y24" s="170"/>
    </row>
    <row r="25" spans="1:25" x14ac:dyDescent="0.2">
      <c r="A25" s="713"/>
      <c r="B25" s="709"/>
      <c r="C25" s="711"/>
      <c r="D25" s="526"/>
      <c r="E25" s="715"/>
      <c r="F25" s="187" t="s">
        <v>240</v>
      </c>
      <c r="G25" s="754"/>
      <c r="H25" s="273" t="s">
        <v>23</v>
      </c>
      <c r="I25" s="316">
        <f t="shared" si="4"/>
        <v>106.1</v>
      </c>
      <c r="J25" s="171">
        <v>106.1</v>
      </c>
      <c r="K25" s="171">
        <v>104</v>
      </c>
      <c r="L25" s="256"/>
      <c r="M25" s="440">
        <f t="shared" si="3"/>
        <v>152.9</v>
      </c>
      <c r="N25" s="171">
        <v>152.9</v>
      </c>
      <c r="O25" s="171">
        <v>149.69999999999999</v>
      </c>
      <c r="P25" s="256"/>
      <c r="Q25" s="440">
        <f t="shared" si="1"/>
        <v>151.4</v>
      </c>
      <c r="R25" s="171">
        <v>151.4</v>
      </c>
      <c r="S25" s="171">
        <v>148.19999999999999</v>
      </c>
      <c r="T25" s="256"/>
      <c r="U25" s="440">
        <f t="shared" si="2"/>
        <v>151.4</v>
      </c>
      <c r="V25" s="171">
        <v>151.4</v>
      </c>
      <c r="W25" s="171">
        <v>148.19999999999999</v>
      </c>
      <c r="X25" s="23"/>
      <c r="Y25" s="170"/>
    </row>
    <row r="26" spans="1:25" x14ac:dyDescent="0.2">
      <c r="A26" s="713"/>
      <c r="B26" s="709"/>
      <c r="C26" s="711"/>
      <c r="D26" s="526"/>
      <c r="E26" s="715"/>
      <c r="F26" s="187" t="s">
        <v>179</v>
      </c>
      <c r="G26" s="754"/>
      <c r="H26" s="273" t="s">
        <v>23</v>
      </c>
      <c r="I26" s="316">
        <f t="shared" si="4"/>
        <v>10.1</v>
      </c>
      <c r="J26" s="171">
        <v>10.1</v>
      </c>
      <c r="K26" s="171">
        <v>9.8000000000000007</v>
      </c>
      <c r="L26" s="256"/>
      <c r="M26" s="440">
        <f t="shared" si="3"/>
        <v>19.5</v>
      </c>
      <c r="N26" s="171">
        <v>19.5</v>
      </c>
      <c r="O26" s="171">
        <v>18.7</v>
      </c>
      <c r="P26" s="256"/>
      <c r="Q26" s="440">
        <f t="shared" si="1"/>
        <v>21.3</v>
      </c>
      <c r="R26" s="171">
        <v>21.3</v>
      </c>
      <c r="S26" s="171">
        <v>20.5</v>
      </c>
      <c r="T26" s="256"/>
      <c r="U26" s="440">
        <f t="shared" si="2"/>
        <v>21.3</v>
      </c>
      <c r="V26" s="171">
        <v>21.3</v>
      </c>
      <c r="W26" s="171">
        <v>20.5</v>
      </c>
      <c r="X26" s="23"/>
      <c r="Y26" s="170"/>
    </row>
    <row r="27" spans="1:25" x14ac:dyDescent="0.2">
      <c r="A27" s="713"/>
      <c r="B27" s="709"/>
      <c r="C27" s="711"/>
      <c r="D27" s="526"/>
      <c r="E27" s="715"/>
      <c r="F27" s="187" t="s">
        <v>180</v>
      </c>
      <c r="G27" s="754"/>
      <c r="H27" s="273" t="s">
        <v>23</v>
      </c>
      <c r="I27" s="316">
        <f t="shared" si="4"/>
        <v>81.8</v>
      </c>
      <c r="J27" s="171">
        <v>81.8</v>
      </c>
      <c r="K27" s="171">
        <v>80.5</v>
      </c>
      <c r="L27" s="256"/>
      <c r="M27" s="440">
        <f t="shared" si="3"/>
        <v>86.4</v>
      </c>
      <c r="N27" s="171">
        <v>86.4</v>
      </c>
      <c r="O27" s="171">
        <v>84.6</v>
      </c>
      <c r="P27" s="256"/>
      <c r="Q27" s="440">
        <f t="shared" si="1"/>
        <v>87.7</v>
      </c>
      <c r="R27" s="171">
        <v>87.7</v>
      </c>
      <c r="S27" s="171">
        <v>85.9</v>
      </c>
      <c r="T27" s="256"/>
      <c r="U27" s="440">
        <f t="shared" si="2"/>
        <v>87.7</v>
      </c>
      <c r="V27" s="171">
        <v>87.7</v>
      </c>
      <c r="W27" s="171">
        <v>85.9</v>
      </c>
      <c r="X27" s="23"/>
      <c r="Y27" s="170"/>
    </row>
    <row r="28" spans="1:25" x14ac:dyDescent="0.2">
      <c r="A28" s="713"/>
      <c r="B28" s="709"/>
      <c r="C28" s="711"/>
      <c r="D28" s="526"/>
      <c r="E28" s="715"/>
      <c r="F28" s="187" t="s">
        <v>181</v>
      </c>
      <c r="G28" s="754"/>
      <c r="H28" s="273" t="s">
        <v>23</v>
      </c>
      <c r="I28" s="316">
        <f t="shared" si="4"/>
        <v>66.5</v>
      </c>
      <c r="J28" s="171">
        <v>66.5</v>
      </c>
      <c r="K28" s="171">
        <v>65.3</v>
      </c>
      <c r="L28" s="256"/>
      <c r="M28" s="440">
        <f t="shared" si="3"/>
        <v>52</v>
      </c>
      <c r="N28" s="171">
        <v>52</v>
      </c>
      <c r="O28" s="171">
        <v>50.7</v>
      </c>
      <c r="P28" s="256"/>
      <c r="Q28" s="440">
        <f t="shared" si="1"/>
        <v>52.9</v>
      </c>
      <c r="R28" s="171">
        <v>52.9</v>
      </c>
      <c r="S28" s="171">
        <v>51.6</v>
      </c>
      <c r="T28" s="256"/>
      <c r="U28" s="440">
        <f t="shared" si="2"/>
        <v>52.9</v>
      </c>
      <c r="V28" s="171">
        <v>52.9</v>
      </c>
      <c r="W28" s="171">
        <v>51.6</v>
      </c>
      <c r="X28" s="23"/>
      <c r="Y28" s="170"/>
    </row>
    <row r="29" spans="1:25" x14ac:dyDescent="0.2">
      <c r="A29" s="713"/>
      <c r="B29" s="709"/>
      <c r="C29" s="711"/>
      <c r="D29" s="538"/>
      <c r="E29" s="715"/>
      <c r="F29" s="188" t="s">
        <v>182</v>
      </c>
      <c r="G29" s="754"/>
      <c r="H29" s="274" t="s">
        <v>23</v>
      </c>
      <c r="I29" s="316">
        <f t="shared" si="4"/>
        <v>225.7</v>
      </c>
      <c r="J29" s="171">
        <v>225.7</v>
      </c>
      <c r="K29" s="171">
        <v>222.2</v>
      </c>
      <c r="L29" s="256"/>
      <c r="M29" s="440">
        <f t="shared" si="3"/>
        <v>208.3</v>
      </c>
      <c r="N29" s="171">
        <v>208.3</v>
      </c>
      <c r="O29" s="171">
        <v>203.3</v>
      </c>
      <c r="P29" s="256"/>
      <c r="Q29" s="440">
        <f t="shared" si="1"/>
        <v>209.4</v>
      </c>
      <c r="R29" s="171">
        <v>209.4</v>
      </c>
      <c r="S29" s="171">
        <v>204.4</v>
      </c>
      <c r="T29" s="256"/>
      <c r="U29" s="440">
        <f t="shared" si="2"/>
        <v>209.4</v>
      </c>
      <c r="V29" s="171">
        <v>209.4</v>
      </c>
      <c r="W29" s="171">
        <v>204.4</v>
      </c>
      <c r="X29" s="23"/>
      <c r="Y29" s="170"/>
    </row>
    <row r="30" spans="1:25" ht="21.6" customHeight="1" x14ac:dyDescent="0.2">
      <c r="A30" s="713"/>
      <c r="B30" s="709"/>
      <c r="C30" s="711"/>
      <c r="D30" s="302" t="s">
        <v>273</v>
      </c>
      <c r="E30" s="408">
        <v>3</v>
      </c>
      <c r="F30" s="188" t="s">
        <v>237</v>
      </c>
      <c r="G30" s="754"/>
      <c r="H30" s="289" t="s">
        <v>23</v>
      </c>
      <c r="I30" s="316">
        <f t="shared" si="4"/>
        <v>29.4</v>
      </c>
      <c r="J30" s="171">
        <v>29.4</v>
      </c>
      <c r="K30" s="171"/>
      <c r="L30" s="256"/>
      <c r="M30" s="440">
        <f t="shared" si="3"/>
        <v>30</v>
      </c>
      <c r="N30" s="171">
        <v>30</v>
      </c>
      <c r="O30" s="171"/>
      <c r="P30" s="256"/>
      <c r="Q30" s="316">
        <f t="shared" si="1"/>
        <v>40</v>
      </c>
      <c r="R30" s="171">
        <v>40</v>
      </c>
      <c r="S30" s="171"/>
      <c r="T30" s="256"/>
      <c r="U30" s="316">
        <f t="shared" si="2"/>
        <v>40</v>
      </c>
      <c r="V30" s="171">
        <v>40</v>
      </c>
      <c r="W30" s="171"/>
      <c r="X30" s="23"/>
      <c r="Y30" s="170"/>
    </row>
    <row r="31" spans="1:25" ht="34.5" thickBot="1" x14ac:dyDescent="0.25">
      <c r="A31" s="713"/>
      <c r="B31" s="709"/>
      <c r="C31" s="711"/>
      <c r="D31" s="303" t="s">
        <v>264</v>
      </c>
      <c r="E31" s="241">
        <v>6</v>
      </c>
      <c r="F31" s="265" t="s">
        <v>238</v>
      </c>
      <c r="G31" s="760"/>
      <c r="H31" s="290" t="s">
        <v>23</v>
      </c>
      <c r="I31" s="327">
        <f>SUM(J31+L31)</f>
        <v>120.6</v>
      </c>
      <c r="J31" s="319">
        <v>120.6</v>
      </c>
      <c r="K31" s="319"/>
      <c r="L31" s="407"/>
      <c r="M31" s="440">
        <f t="shared" si="3"/>
        <v>100</v>
      </c>
      <c r="N31" s="319">
        <v>100</v>
      </c>
      <c r="O31" s="319"/>
      <c r="P31" s="407"/>
      <c r="Q31" s="327">
        <f t="shared" si="1"/>
        <v>50</v>
      </c>
      <c r="R31" s="319">
        <v>50</v>
      </c>
      <c r="S31" s="319"/>
      <c r="T31" s="407"/>
      <c r="U31" s="327">
        <f t="shared" si="2"/>
        <v>50</v>
      </c>
      <c r="V31" s="319">
        <v>50</v>
      </c>
      <c r="W31" s="319"/>
      <c r="X31" s="32"/>
      <c r="Y31" s="170"/>
    </row>
    <row r="32" spans="1:25" s="2" customFormat="1" ht="27.75" customHeight="1" thickBot="1" x14ac:dyDescent="0.25">
      <c r="A32" s="714"/>
      <c r="B32" s="710"/>
      <c r="C32" s="712"/>
      <c r="D32" s="255"/>
      <c r="E32" s="264"/>
      <c r="F32" s="506" t="s">
        <v>9</v>
      </c>
      <c r="G32" s="507"/>
      <c r="H32" s="508"/>
      <c r="I32" s="44">
        <f>SUM(J32+L32)</f>
        <v>4133.5</v>
      </c>
      <c r="J32" s="139">
        <f>SUM(J14:J31)</f>
        <v>3541.6</v>
      </c>
      <c r="K32" s="139">
        <f>SUM(K14:K31)</f>
        <v>2826.3</v>
      </c>
      <c r="L32" s="140">
        <f>SUM(L14:L31)</f>
        <v>591.9</v>
      </c>
      <c r="M32" s="44">
        <f>SUM(N32+P32)</f>
        <v>3630.7000000000007</v>
      </c>
      <c r="N32" s="139">
        <f>SUM(N14:N31)</f>
        <v>3525.2000000000007</v>
      </c>
      <c r="O32" s="139">
        <f>SUM(O14:O31)</f>
        <v>2853.5999999999995</v>
      </c>
      <c r="P32" s="141">
        <f>SUM(P14:P31)</f>
        <v>105.5</v>
      </c>
      <c r="Q32" s="44">
        <f>SUM(R32+T32)</f>
        <v>3751.2000000000003</v>
      </c>
      <c r="R32" s="139">
        <f>SUM(R14:R31)</f>
        <v>3546.2000000000003</v>
      </c>
      <c r="S32" s="139">
        <f>SUM(S14:S31)</f>
        <v>2864.5</v>
      </c>
      <c r="T32" s="140">
        <f>SUM(T14:T31)</f>
        <v>205</v>
      </c>
      <c r="U32" s="44">
        <f>SUM(V32+X32)</f>
        <v>3751.2000000000003</v>
      </c>
      <c r="V32" s="139">
        <f>SUM(V14:V31)</f>
        <v>3546.2000000000003</v>
      </c>
      <c r="W32" s="139">
        <f>SUM(W14:W31)</f>
        <v>2864.5</v>
      </c>
      <c r="X32" s="141">
        <f>SUM(X14:X31)</f>
        <v>205</v>
      </c>
      <c r="Y32" s="170"/>
    </row>
    <row r="33" spans="1:25" ht="13.5" customHeight="1" x14ac:dyDescent="0.2">
      <c r="A33" s="713">
        <v>1</v>
      </c>
      <c r="B33" s="709">
        <v>1</v>
      </c>
      <c r="C33" s="711">
        <v>3</v>
      </c>
      <c r="D33" s="722" t="s">
        <v>42</v>
      </c>
      <c r="E33" s="759">
        <v>6</v>
      </c>
      <c r="F33" s="761" t="s">
        <v>178</v>
      </c>
      <c r="G33" s="753" t="s">
        <v>222</v>
      </c>
      <c r="H33" s="239" t="s">
        <v>23</v>
      </c>
      <c r="I33" s="400">
        <f t="shared" ref="I33:I61" si="5">SUM(J33+L33)</f>
        <v>118.6</v>
      </c>
      <c r="J33" s="401">
        <v>118.6</v>
      </c>
      <c r="K33" s="401">
        <v>108</v>
      </c>
      <c r="L33" s="173"/>
      <c r="M33" s="400">
        <f t="shared" ref="M33:M48" si="6">SUM(N33+P33)</f>
        <v>129.9</v>
      </c>
      <c r="N33" s="401">
        <v>129.9</v>
      </c>
      <c r="O33" s="401">
        <v>119.4</v>
      </c>
      <c r="P33" s="173"/>
      <c r="Q33" s="400">
        <f t="shared" si="1"/>
        <v>139.9</v>
      </c>
      <c r="R33" s="401">
        <v>139.9</v>
      </c>
      <c r="S33" s="401">
        <v>129</v>
      </c>
      <c r="T33" s="173"/>
      <c r="U33" s="400">
        <f t="shared" ref="U33:U43" si="7">SUM(V33+X33)</f>
        <v>139.9</v>
      </c>
      <c r="V33" s="401">
        <v>139.9</v>
      </c>
      <c r="W33" s="172">
        <v>129</v>
      </c>
      <c r="X33" s="173"/>
      <c r="Y33" s="170"/>
    </row>
    <row r="34" spans="1:25" ht="13.5" customHeight="1" thickBot="1" x14ac:dyDescent="0.25">
      <c r="A34" s="713"/>
      <c r="B34" s="709"/>
      <c r="C34" s="711"/>
      <c r="D34" s="722"/>
      <c r="E34" s="759"/>
      <c r="F34" s="762"/>
      <c r="G34" s="754"/>
      <c r="H34" s="240" t="s">
        <v>23</v>
      </c>
      <c r="I34" s="320">
        <f t="shared" si="5"/>
        <v>3.9</v>
      </c>
      <c r="J34" s="284">
        <v>3.9</v>
      </c>
      <c r="K34" s="284">
        <v>3</v>
      </c>
      <c r="L34" s="285"/>
      <c r="M34" s="316">
        <f t="shared" si="6"/>
        <v>0</v>
      </c>
      <c r="N34" s="171"/>
      <c r="O34" s="171"/>
      <c r="P34" s="283"/>
      <c r="Q34" s="320">
        <f t="shared" si="1"/>
        <v>0</v>
      </c>
      <c r="R34" s="284"/>
      <c r="S34" s="284"/>
      <c r="T34" s="285"/>
      <c r="U34" s="316">
        <f t="shared" si="7"/>
        <v>0</v>
      </c>
      <c r="V34" s="171"/>
      <c r="W34" s="20"/>
      <c r="X34" s="23"/>
      <c r="Y34" s="170"/>
    </row>
    <row r="35" spans="1:25" s="2" customFormat="1" ht="28.5" customHeight="1" thickBot="1" x14ac:dyDescent="0.25">
      <c r="A35" s="714"/>
      <c r="B35" s="710"/>
      <c r="C35" s="712"/>
      <c r="D35" s="723"/>
      <c r="E35" s="531"/>
      <c r="F35" s="506" t="s">
        <v>9</v>
      </c>
      <c r="G35" s="507"/>
      <c r="H35" s="508"/>
      <c r="I35" s="419">
        <f t="shared" si="5"/>
        <v>122.5</v>
      </c>
      <c r="J35" s="246">
        <f>SUM(J33:J34)</f>
        <v>122.5</v>
      </c>
      <c r="K35" s="246">
        <f>SUM(K33:K34)</f>
        <v>111</v>
      </c>
      <c r="L35" s="261">
        <f>SUM(L33:L34)</f>
        <v>0</v>
      </c>
      <c r="M35" s="44">
        <f>SUM(N35+P35)</f>
        <v>129.9</v>
      </c>
      <c r="N35" s="139">
        <f>SUM(N33:N34)</f>
        <v>129.9</v>
      </c>
      <c r="O35" s="139">
        <f>SUM(O33:O34)</f>
        <v>119.4</v>
      </c>
      <c r="P35" s="141">
        <f>SUM(P33:P34)</f>
        <v>0</v>
      </c>
      <c r="Q35" s="262">
        <f>SUM(R35+T35)</f>
        <v>139.9</v>
      </c>
      <c r="R35" s="246">
        <f>SUM(R33:R34)</f>
        <v>139.9</v>
      </c>
      <c r="S35" s="246">
        <f>SUM(S33:S34)</f>
        <v>129</v>
      </c>
      <c r="T35" s="261">
        <f>SUM(T33:T34)</f>
        <v>0</v>
      </c>
      <c r="U35" s="44">
        <f>SUM(V35+X35)</f>
        <v>139.9</v>
      </c>
      <c r="V35" s="139">
        <f>SUM(V33:V34)</f>
        <v>139.9</v>
      </c>
      <c r="W35" s="139">
        <f>SUM(W33:W34)</f>
        <v>129</v>
      </c>
      <c r="X35" s="141">
        <f>SUM(X33:X34)</f>
        <v>0</v>
      </c>
      <c r="Y35" s="170"/>
    </row>
    <row r="36" spans="1:25" s="2" customFormat="1" ht="21" customHeight="1" thickBot="1" x14ac:dyDescent="0.25">
      <c r="A36" s="713">
        <v>1</v>
      </c>
      <c r="B36" s="709">
        <v>1</v>
      </c>
      <c r="C36" s="711">
        <v>4</v>
      </c>
      <c r="D36" s="722" t="s">
        <v>52</v>
      </c>
      <c r="E36" s="719">
        <v>19</v>
      </c>
      <c r="F36" s="354" t="s">
        <v>45</v>
      </c>
      <c r="G36" s="354" t="s">
        <v>65</v>
      </c>
      <c r="H36" s="245" t="s">
        <v>23</v>
      </c>
      <c r="I36" s="318">
        <f t="shared" si="5"/>
        <v>62.2</v>
      </c>
      <c r="J36" s="282">
        <v>62.2</v>
      </c>
      <c r="K36" s="282">
        <v>56.1</v>
      </c>
      <c r="L36" s="30"/>
      <c r="M36" s="318">
        <f t="shared" si="6"/>
        <v>82</v>
      </c>
      <c r="N36" s="282">
        <v>82</v>
      </c>
      <c r="O36" s="282">
        <v>61.8</v>
      </c>
      <c r="P36" s="373"/>
      <c r="Q36" s="318">
        <f t="shared" si="1"/>
        <v>82.5</v>
      </c>
      <c r="R36" s="282">
        <v>82.5</v>
      </c>
      <c r="S36" s="282">
        <v>62.3</v>
      </c>
      <c r="T36" s="373"/>
      <c r="U36" s="318">
        <f t="shared" si="7"/>
        <v>82.5</v>
      </c>
      <c r="V36" s="282">
        <v>82.5</v>
      </c>
      <c r="W36" s="29">
        <v>62.3</v>
      </c>
      <c r="X36" s="242"/>
      <c r="Y36" s="170"/>
    </row>
    <row r="37" spans="1:25" s="2" customFormat="1" ht="21" customHeight="1" thickBot="1" x14ac:dyDescent="0.25">
      <c r="A37" s="714"/>
      <c r="B37" s="710"/>
      <c r="C37" s="712"/>
      <c r="D37" s="723"/>
      <c r="E37" s="720"/>
      <c r="F37" s="570" t="s">
        <v>9</v>
      </c>
      <c r="G37" s="571"/>
      <c r="H37" s="507"/>
      <c r="I37" s="44">
        <f t="shared" si="5"/>
        <v>62.2</v>
      </c>
      <c r="J37" s="139">
        <f t="shared" ref="J37:P37" si="8">SUM(J36:J36)</f>
        <v>62.2</v>
      </c>
      <c r="K37" s="139">
        <f t="shared" si="8"/>
        <v>56.1</v>
      </c>
      <c r="L37" s="140">
        <f t="shared" si="8"/>
        <v>0</v>
      </c>
      <c r="M37" s="44">
        <f t="shared" si="8"/>
        <v>82</v>
      </c>
      <c r="N37" s="139">
        <f t="shared" si="8"/>
        <v>82</v>
      </c>
      <c r="O37" s="139">
        <f t="shared" si="8"/>
        <v>61.8</v>
      </c>
      <c r="P37" s="141">
        <f t="shared" si="8"/>
        <v>0</v>
      </c>
      <c r="Q37" s="158">
        <f>SUM(R37+T37)</f>
        <v>82.5</v>
      </c>
      <c r="R37" s="139">
        <f>SUM(R36:R36)</f>
        <v>82.5</v>
      </c>
      <c r="S37" s="139">
        <f>SUM(S36:S36)</f>
        <v>62.3</v>
      </c>
      <c r="T37" s="140">
        <f>SUM(T36:T36)</f>
        <v>0</v>
      </c>
      <c r="U37" s="44">
        <f>SUM(V37+X37)</f>
        <v>82.5</v>
      </c>
      <c r="V37" s="139">
        <f>SUM(V36:V36)</f>
        <v>82.5</v>
      </c>
      <c r="W37" s="139">
        <f>SUM(W36:W36)</f>
        <v>62.3</v>
      </c>
      <c r="X37" s="141">
        <f>SUM(X36:X36)</f>
        <v>0</v>
      </c>
      <c r="Y37" s="170"/>
    </row>
    <row r="38" spans="1:25" s="2" customFormat="1" ht="21" customHeight="1" x14ac:dyDescent="0.2">
      <c r="A38" s="713">
        <v>1</v>
      </c>
      <c r="B38" s="709">
        <v>1</v>
      </c>
      <c r="C38" s="711">
        <v>5</v>
      </c>
      <c r="D38" s="722" t="s">
        <v>183</v>
      </c>
      <c r="E38" s="719">
        <v>20</v>
      </c>
      <c r="F38" s="633" t="s">
        <v>45</v>
      </c>
      <c r="G38" s="633" t="s">
        <v>66</v>
      </c>
      <c r="H38" s="247" t="s">
        <v>23</v>
      </c>
      <c r="I38" s="440">
        <f t="shared" si="5"/>
        <v>57.5</v>
      </c>
      <c r="J38" s="292">
        <v>57.5</v>
      </c>
      <c r="K38" s="292">
        <v>43.2</v>
      </c>
      <c r="L38" s="252"/>
      <c r="M38" s="440">
        <f t="shared" si="6"/>
        <v>79.099999999999994</v>
      </c>
      <c r="N38" s="292">
        <v>79.099999999999994</v>
      </c>
      <c r="O38" s="292">
        <v>59.3</v>
      </c>
      <c r="P38" s="252"/>
      <c r="Q38" s="440">
        <f t="shared" ref="Q38:Q43" si="9">SUM(R38+T38)</f>
        <v>85.2</v>
      </c>
      <c r="R38" s="292">
        <v>85.2</v>
      </c>
      <c r="S38" s="292">
        <v>62.9</v>
      </c>
      <c r="T38" s="252"/>
      <c r="U38" s="318">
        <f t="shared" si="7"/>
        <v>85.2</v>
      </c>
      <c r="V38" s="292">
        <v>85.2</v>
      </c>
      <c r="W38" s="24">
        <v>62.9</v>
      </c>
      <c r="X38" s="242"/>
      <c r="Y38" s="170"/>
    </row>
    <row r="39" spans="1:25" s="2" customFormat="1" ht="21" customHeight="1" thickBot="1" x14ac:dyDescent="0.25">
      <c r="A39" s="713"/>
      <c r="B39" s="709"/>
      <c r="C39" s="711"/>
      <c r="D39" s="722"/>
      <c r="E39" s="719"/>
      <c r="F39" s="554"/>
      <c r="G39" s="554"/>
      <c r="H39" s="248" t="s">
        <v>47</v>
      </c>
      <c r="I39" s="316">
        <f t="shared" si="5"/>
        <v>0.4</v>
      </c>
      <c r="J39" s="171">
        <v>0.4</v>
      </c>
      <c r="K39" s="171"/>
      <c r="L39" s="256"/>
      <c r="M39" s="440">
        <f t="shared" si="6"/>
        <v>0.4</v>
      </c>
      <c r="N39" s="171">
        <v>0.4</v>
      </c>
      <c r="O39" s="171"/>
      <c r="P39" s="256"/>
      <c r="Q39" s="440">
        <f t="shared" si="9"/>
        <v>0.4</v>
      </c>
      <c r="R39" s="171">
        <v>0.4</v>
      </c>
      <c r="S39" s="171"/>
      <c r="T39" s="256"/>
      <c r="U39" s="440">
        <f t="shared" si="7"/>
        <v>0.4</v>
      </c>
      <c r="V39" s="171">
        <v>0.4</v>
      </c>
      <c r="W39" s="20"/>
      <c r="X39" s="23"/>
      <c r="Y39" s="170"/>
    </row>
    <row r="40" spans="1:25" s="2" customFormat="1" ht="21" customHeight="1" thickBot="1" x14ac:dyDescent="0.25">
      <c r="A40" s="714"/>
      <c r="B40" s="710"/>
      <c r="C40" s="712"/>
      <c r="D40" s="723"/>
      <c r="E40" s="720"/>
      <c r="F40" s="506" t="s">
        <v>9</v>
      </c>
      <c r="G40" s="507"/>
      <c r="H40" s="508"/>
      <c r="I40" s="44">
        <f>SUM(J40+L40)</f>
        <v>57.9</v>
      </c>
      <c r="J40" s="139">
        <f>SUM(J38:J39)</f>
        <v>57.9</v>
      </c>
      <c r="K40" s="139">
        <f>SUM(K38:K39)</f>
        <v>43.2</v>
      </c>
      <c r="L40" s="140">
        <f>SUM(L38:L39)</f>
        <v>0</v>
      </c>
      <c r="M40" s="44">
        <f>SUM(N40+P40)</f>
        <v>79.5</v>
      </c>
      <c r="N40" s="139">
        <f>SUM(N38:N39)</f>
        <v>79.5</v>
      </c>
      <c r="O40" s="139">
        <f>SUM(O38:O39)</f>
        <v>59.3</v>
      </c>
      <c r="P40" s="141">
        <f>SUM(P38:P39)</f>
        <v>0</v>
      </c>
      <c r="Q40" s="158">
        <f>SUM(R40+T40)</f>
        <v>85.600000000000009</v>
      </c>
      <c r="R40" s="139">
        <f>SUM(R38:R39)</f>
        <v>85.600000000000009</v>
      </c>
      <c r="S40" s="139">
        <f>SUM(S38:S39)</f>
        <v>62.9</v>
      </c>
      <c r="T40" s="140">
        <f>SUM(T38:T39)</f>
        <v>0</v>
      </c>
      <c r="U40" s="44">
        <f>SUM(V40+X40)</f>
        <v>85.600000000000009</v>
      </c>
      <c r="V40" s="139">
        <f>SUM(V38:V39)</f>
        <v>85.600000000000009</v>
      </c>
      <c r="W40" s="139">
        <f>SUM(W38:W39)</f>
        <v>62.9</v>
      </c>
      <c r="X40" s="141">
        <f>SUM(X38:X39)</f>
        <v>0</v>
      </c>
      <c r="Y40" s="170"/>
    </row>
    <row r="41" spans="1:25" s="2" customFormat="1" ht="21" customHeight="1" thickBot="1" x14ac:dyDescent="0.25">
      <c r="A41" s="713">
        <v>1</v>
      </c>
      <c r="B41" s="709">
        <v>1</v>
      </c>
      <c r="C41" s="711">
        <v>6</v>
      </c>
      <c r="D41" s="722" t="s">
        <v>53</v>
      </c>
      <c r="E41" s="719">
        <v>21</v>
      </c>
      <c r="F41" s="355" t="s">
        <v>45</v>
      </c>
      <c r="G41" s="356" t="s">
        <v>67</v>
      </c>
      <c r="H41" s="190" t="s">
        <v>23</v>
      </c>
      <c r="I41" s="316">
        <f t="shared" si="5"/>
        <v>73.5</v>
      </c>
      <c r="J41" s="171">
        <v>73.5</v>
      </c>
      <c r="K41" s="171">
        <v>64.099999999999994</v>
      </c>
      <c r="L41" s="256"/>
      <c r="M41" s="440">
        <f t="shared" si="6"/>
        <v>86.3</v>
      </c>
      <c r="N41" s="171">
        <v>86.3</v>
      </c>
      <c r="O41" s="171">
        <v>69.7</v>
      </c>
      <c r="P41" s="256"/>
      <c r="Q41" s="440">
        <f t="shared" si="9"/>
        <v>86.9</v>
      </c>
      <c r="R41" s="171">
        <v>86.9</v>
      </c>
      <c r="S41" s="171">
        <v>70.2</v>
      </c>
      <c r="T41" s="256"/>
      <c r="U41" s="440">
        <f t="shared" si="7"/>
        <v>86.9</v>
      </c>
      <c r="V41" s="20">
        <v>86.9</v>
      </c>
      <c r="W41" s="20">
        <v>70.2</v>
      </c>
      <c r="X41" s="25"/>
      <c r="Y41" s="170"/>
    </row>
    <row r="42" spans="1:25" s="4" customFormat="1" ht="21" customHeight="1" thickBot="1" x14ac:dyDescent="0.25">
      <c r="A42" s="714"/>
      <c r="B42" s="710"/>
      <c r="C42" s="712"/>
      <c r="D42" s="723"/>
      <c r="E42" s="720"/>
      <c r="F42" s="506" t="s">
        <v>9</v>
      </c>
      <c r="G42" s="507"/>
      <c r="H42" s="508"/>
      <c r="I42" s="44">
        <f t="shared" si="5"/>
        <v>73.5</v>
      </c>
      <c r="J42" s="139">
        <f t="shared" ref="J42:X42" si="10">SUM(J41:J41)</f>
        <v>73.5</v>
      </c>
      <c r="K42" s="139">
        <f t="shared" si="10"/>
        <v>64.099999999999994</v>
      </c>
      <c r="L42" s="140">
        <f t="shared" si="10"/>
        <v>0</v>
      </c>
      <c r="M42" s="44">
        <f t="shared" si="10"/>
        <v>86.3</v>
      </c>
      <c r="N42" s="139">
        <f t="shared" si="10"/>
        <v>86.3</v>
      </c>
      <c r="O42" s="139">
        <f t="shared" si="10"/>
        <v>69.7</v>
      </c>
      <c r="P42" s="141">
        <f t="shared" si="10"/>
        <v>0</v>
      </c>
      <c r="Q42" s="44">
        <f t="shared" si="10"/>
        <v>86.9</v>
      </c>
      <c r="R42" s="139">
        <f t="shared" si="10"/>
        <v>86.9</v>
      </c>
      <c r="S42" s="139">
        <f t="shared" si="10"/>
        <v>70.2</v>
      </c>
      <c r="T42" s="141">
        <f t="shared" si="10"/>
        <v>0</v>
      </c>
      <c r="U42" s="158">
        <f t="shared" si="10"/>
        <v>86.9</v>
      </c>
      <c r="V42" s="139">
        <f t="shared" si="10"/>
        <v>86.9</v>
      </c>
      <c r="W42" s="139">
        <f t="shared" si="10"/>
        <v>70.2</v>
      </c>
      <c r="X42" s="141">
        <f t="shared" si="10"/>
        <v>0</v>
      </c>
      <c r="Y42" s="170"/>
    </row>
    <row r="43" spans="1:25" s="2" customFormat="1" ht="21" customHeight="1" thickBot="1" x14ac:dyDescent="0.25">
      <c r="A43" s="713">
        <v>1</v>
      </c>
      <c r="B43" s="709">
        <v>1</v>
      </c>
      <c r="C43" s="711">
        <v>7</v>
      </c>
      <c r="D43" s="722" t="s">
        <v>54</v>
      </c>
      <c r="E43" s="719">
        <v>22</v>
      </c>
      <c r="F43" s="355" t="s">
        <v>45</v>
      </c>
      <c r="G43" s="356" t="s">
        <v>68</v>
      </c>
      <c r="H43" s="190" t="s">
        <v>23</v>
      </c>
      <c r="I43" s="316">
        <f t="shared" si="5"/>
        <v>67.5</v>
      </c>
      <c r="J43" s="171">
        <v>67.5</v>
      </c>
      <c r="K43" s="171">
        <v>55.8</v>
      </c>
      <c r="L43" s="256"/>
      <c r="M43" s="440">
        <f t="shared" si="6"/>
        <v>74</v>
      </c>
      <c r="N43" s="171">
        <v>74</v>
      </c>
      <c r="O43" s="171">
        <v>59.8</v>
      </c>
      <c r="P43" s="256"/>
      <c r="Q43" s="440">
        <f t="shared" si="9"/>
        <v>74.599999999999994</v>
      </c>
      <c r="R43" s="171">
        <v>74.599999999999994</v>
      </c>
      <c r="S43" s="171">
        <v>59.9</v>
      </c>
      <c r="T43" s="256"/>
      <c r="U43" s="440">
        <f t="shared" si="7"/>
        <v>74.599999999999994</v>
      </c>
      <c r="V43" s="20">
        <v>74.599999999999994</v>
      </c>
      <c r="W43" s="20">
        <v>59.9</v>
      </c>
      <c r="X43" s="23"/>
      <c r="Y43" s="170"/>
    </row>
    <row r="44" spans="1:25" s="2" customFormat="1" ht="21" customHeight="1" thickBot="1" x14ac:dyDescent="0.25">
      <c r="A44" s="714"/>
      <c r="B44" s="710"/>
      <c r="C44" s="712"/>
      <c r="D44" s="723"/>
      <c r="E44" s="720"/>
      <c r="F44" s="506" t="s">
        <v>9</v>
      </c>
      <c r="G44" s="507"/>
      <c r="H44" s="508"/>
      <c r="I44" s="44">
        <f>SUM(J44+L44)</f>
        <v>67.5</v>
      </c>
      <c r="J44" s="139">
        <f t="shared" ref="J44:X44" si="11">SUM(J43:J43)</f>
        <v>67.5</v>
      </c>
      <c r="K44" s="139">
        <f t="shared" si="11"/>
        <v>55.8</v>
      </c>
      <c r="L44" s="140">
        <f t="shared" si="11"/>
        <v>0</v>
      </c>
      <c r="M44" s="44">
        <f t="shared" si="11"/>
        <v>74</v>
      </c>
      <c r="N44" s="139">
        <f t="shared" si="11"/>
        <v>74</v>
      </c>
      <c r="O44" s="139">
        <f t="shared" si="11"/>
        <v>59.8</v>
      </c>
      <c r="P44" s="141">
        <f t="shared" si="11"/>
        <v>0</v>
      </c>
      <c r="Q44" s="44">
        <f t="shared" si="11"/>
        <v>74.599999999999994</v>
      </c>
      <c r="R44" s="139">
        <f t="shared" si="11"/>
        <v>74.599999999999994</v>
      </c>
      <c r="S44" s="139">
        <f t="shared" si="11"/>
        <v>59.9</v>
      </c>
      <c r="T44" s="141">
        <f t="shared" si="11"/>
        <v>0</v>
      </c>
      <c r="U44" s="158">
        <f t="shared" si="11"/>
        <v>74.599999999999994</v>
      </c>
      <c r="V44" s="139">
        <f t="shared" si="11"/>
        <v>74.599999999999994</v>
      </c>
      <c r="W44" s="139">
        <f t="shared" si="11"/>
        <v>59.9</v>
      </c>
      <c r="X44" s="141">
        <f t="shared" si="11"/>
        <v>0</v>
      </c>
      <c r="Y44" s="170"/>
    </row>
    <row r="45" spans="1:25" s="2" customFormat="1" ht="21" customHeight="1" thickBot="1" x14ac:dyDescent="0.25">
      <c r="A45" s="713">
        <v>1</v>
      </c>
      <c r="B45" s="709">
        <v>1</v>
      </c>
      <c r="C45" s="711">
        <v>8</v>
      </c>
      <c r="D45" s="722" t="s">
        <v>55</v>
      </c>
      <c r="E45" s="719">
        <v>23</v>
      </c>
      <c r="F45" s="354" t="s">
        <v>45</v>
      </c>
      <c r="G45" s="354" t="s">
        <v>69</v>
      </c>
      <c r="H45" s="245" t="s">
        <v>23</v>
      </c>
      <c r="I45" s="440">
        <f t="shared" si="5"/>
        <v>63.3</v>
      </c>
      <c r="J45" s="171">
        <v>63.3</v>
      </c>
      <c r="K45" s="171">
        <v>58.8</v>
      </c>
      <c r="L45" s="266"/>
      <c r="M45" s="440">
        <f t="shared" si="6"/>
        <v>57.8</v>
      </c>
      <c r="N45" s="171">
        <v>57.8</v>
      </c>
      <c r="O45" s="171">
        <v>51.4</v>
      </c>
      <c r="P45" s="256"/>
      <c r="Q45" s="440">
        <f t="shared" ref="Q45:Q61" si="12">SUM(R45+T45)</f>
        <v>61.6</v>
      </c>
      <c r="R45" s="171">
        <v>61.6</v>
      </c>
      <c r="S45" s="171">
        <v>55</v>
      </c>
      <c r="T45" s="256"/>
      <c r="U45" s="440">
        <f t="shared" ref="U45:U61" si="13">SUM(V45+X45)</f>
        <v>61.6</v>
      </c>
      <c r="V45" s="171">
        <v>61.6</v>
      </c>
      <c r="W45" s="20">
        <v>55</v>
      </c>
      <c r="X45" s="23"/>
      <c r="Y45" s="170"/>
    </row>
    <row r="46" spans="1:25" s="2" customFormat="1" ht="21" customHeight="1" thickBot="1" x14ac:dyDescent="0.25">
      <c r="A46" s="714"/>
      <c r="B46" s="710"/>
      <c r="C46" s="712"/>
      <c r="D46" s="723"/>
      <c r="E46" s="720"/>
      <c r="F46" s="506" t="s">
        <v>9</v>
      </c>
      <c r="G46" s="507"/>
      <c r="H46" s="508"/>
      <c r="I46" s="44">
        <f t="shared" si="5"/>
        <v>63.3</v>
      </c>
      <c r="J46" s="139">
        <f>SUM(J45)</f>
        <v>63.3</v>
      </c>
      <c r="K46" s="139">
        <f t="shared" ref="K46:L46" si="14">SUM(K45)</f>
        <v>58.8</v>
      </c>
      <c r="L46" s="139">
        <f t="shared" si="14"/>
        <v>0</v>
      </c>
      <c r="M46" s="44">
        <f>SUM(N46+P46)</f>
        <v>57.8</v>
      </c>
      <c r="N46" s="139">
        <f>SUM(N45)</f>
        <v>57.8</v>
      </c>
      <c r="O46" s="139">
        <f t="shared" ref="O46:P46" si="15">SUM(O45)</f>
        <v>51.4</v>
      </c>
      <c r="P46" s="139">
        <f t="shared" si="15"/>
        <v>0</v>
      </c>
      <c r="Q46" s="44">
        <f>SUM(R46+T46)</f>
        <v>61.6</v>
      </c>
      <c r="R46" s="139">
        <f>SUM(R45)</f>
        <v>61.6</v>
      </c>
      <c r="S46" s="139">
        <f t="shared" ref="S46:T46" si="16">SUM(S45)</f>
        <v>55</v>
      </c>
      <c r="T46" s="139">
        <f t="shared" si="16"/>
        <v>0</v>
      </c>
      <c r="U46" s="158">
        <f>SUM(V46+X46)</f>
        <v>61.6</v>
      </c>
      <c r="V46" s="139">
        <f>SUM(V45)</f>
        <v>61.6</v>
      </c>
      <c r="W46" s="139">
        <f t="shared" ref="W46:X46" si="17">SUM(W45)</f>
        <v>55</v>
      </c>
      <c r="X46" s="139">
        <f t="shared" si="17"/>
        <v>0</v>
      </c>
      <c r="Y46" s="170"/>
    </row>
    <row r="47" spans="1:25" s="2" customFormat="1" ht="21" customHeight="1" x14ac:dyDescent="0.2">
      <c r="A47" s="713">
        <v>1</v>
      </c>
      <c r="B47" s="709">
        <v>1</v>
      </c>
      <c r="C47" s="711">
        <v>9</v>
      </c>
      <c r="D47" s="722" t="s">
        <v>56</v>
      </c>
      <c r="E47" s="719">
        <v>24</v>
      </c>
      <c r="F47" s="711" t="s">
        <v>45</v>
      </c>
      <c r="G47" s="715" t="s">
        <v>70</v>
      </c>
      <c r="H47" s="189" t="s">
        <v>23</v>
      </c>
      <c r="I47" s="316">
        <f t="shared" si="5"/>
        <v>58.7</v>
      </c>
      <c r="J47" s="171">
        <v>58.7</v>
      </c>
      <c r="K47" s="171">
        <v>52.8</v>
      </c>
      <c r="L47" s="256"/>
      <c r="M47" s="440">
        <f t="shared" si="6"/>
        <v>70.099999999999994</v>
      </c>
      <c r="N47" s="171">
        <v>70.099999999999994</v>
      </c>
      <c r="O47" s="171">
        <v>57.2</v>
      </c>
      <c r="P47" s="256"/>
      <c r="Q47" s="440">
        <f t="shared" si="12"/>
        <v>71.099999999999994</v>
      </c>
      <c r="R47" s="171">
        <v>71.099999999999994</v>
      </c>
      <c r="S47" s="171">
        <v>57.7</v>
      </c>
      <c r="T47" s="256"/>
      <c r="U47" s="440">
        <f t="shared" si="13"/>
        <v>71.099999999999994</v>
      </c>
      <c r="V47" s="20">
        <v>71.099999999999994</v>
      </c>
      <c r="W47" s="20">
        <v>57.7</v>
      </c>
      <c r="X47" s="25"/>
      <c r="Y47" s="170"/>
    </row>
    <row r="48" spans="1:25" s="2" customFormat="1" ht="21" customHeight="1" thickBot="1" x14ac:dyDescent="0.25">
      <c r="A48" s="713"/>
      <c r="B48" s="709"/>
      <c r="C48" s="711"/>
      <c r="D48" s="722"/>
      <c r="E48" s="719"/>
      <c r="F48" s="711"/>
      <c r="G48" s="715"/>
      <c r="H48" s="190" t="s">
        <v>47</v>
      </c>
      <c r="I48" s="316">
        <f t="shared" si="5"/>
        <v>0.3</v>
      </c>
      <c r="J48" s="171">
        <v>0.3</v>
      </c>
      <c r="K48" s="171"/>
      <c r="L48" s="256"/>
      <c r="M48" s="440">
        <f t="shared" si="6"/>
        <v>0.3</v>
      </c>
      <c r="N48" s="171">
        <v>0.3</v>
      </c>
      <c r="O48" s="171"/>
      <c r="P48" s="256"/>
      <c r="Q48" s="440">
        <f t="shared" si="12"/>
        <v>0.3</v>
      </c>
      <c r="R48" s="171">
        <v>0.3</v>
      </c>
      <c r="S48" s="171"/>
      <c r="T48" s="256"/>
      <c r="U48" s="440">
        <f t="shared" si="13"/>
        <v>0.3</v>
      </c>
      <c r="V48" s="20">
        <v>0.3</v>
      </c>
      <c r="W48" s="20"/>
      <c r="X48" s="23"/>
      <c r="Y48" s="170"/>
    </row>
    <row r="49" spans="1:25" s="2" customFormat="1" ht="21" customHeight="1" thickBot="1" x14ac:dyDescent="0.25">
      <c r="A49" s="714"/>
      <c r="B49" s="710"/>
      <c r="C49" s="712"/>
      <c r="D49" s="723"/>
      <c r="E49" s="720"/>
      <c r="F49" s="506" t="s">
        <v>9</v>
      </c>
      <c r="G49" s="507"/>
      <c r="H49" s="508"/>
      <c r="I49" s="44">
        <f>SUM(J49+L49)</f>
        <v>59</v>
      </c>
      <c r="J49" s="139">
        <f t="shared" ref="J49:X49" si="18">SUM(J47:J48)</f>
        <v>59</v>
      </c>
      <c r="K49" s="139">
        <f t="shared" si="18"/>
        <v>52.8</v>
      </c>
      <c r="L49" s="140">
        <f t="shared" si="18"/>
        <v>0</v>
      </c>
      <c r="M49" s="44">
        <f t="shared" si="18"/>
        <v>70.399999999999991</v>
      </c>
      <c r="N49" s="139">
        <f t="shared" si="18"/>
        <v>70.399999999999991</v>
      </c>
      <c r="O49" s="139">
        <f t="shared" si="18"/>
        <v>57.2</v>
      </c>
      <c r="P49" s="141">
        <f t="shared" si="18"/>
        <v>0</v>
      </c>
      <c r="Q49" s="44">
        <f t="shared" si="18"/>
        <v>71.399999999999991</v>
      </c>
      <c r="R49" s="139">
        <f t="shared" si="18"/>
        <v>71.399999999999991</v>
      </c>
      <c r="S49" s="139">
        <f t="shared" si="18"/>
        <v>57.7</v>
      </c>
      <c r="T49" s="141">
        <f t="shared" si="18"/>
        <v>0</v>
      </c>
      <c r="U49" s="158">
        <f t="shared" si="18"/>
        <v>71.399999999999991</v>
      </c>
      <c r="V49" s="139">
        <f t="shared" si="18"/>
        <v>71.399999999999991</v>
      </c>
      <c r="W49" s="139">
        <f t="shared" si="18"/>
        <v>57.7</v>
      </c>
      <c r="X49" s="141">
        <f t="shared" si="18"/>
        <v>0</v>
      </c>
      <c r="Y49" s="170"/>
    </row>
    <row r="50" spans="1:25" s="2" customFormat="1" ht="21" customHeight="1" x14ac:dyDescent="0.2">
      <c r="A50" s="713">
        <v>1</v>
      </c>
      <c r="B50" s="709">
        <v>1</v>
      </c>
      <c r="C50" s="711">
        <v>10</v>
      </c>
      <c r="D50" s="722" t="s">
        <v>57</v>
      </c>
      <c r="E50" s="719">
        <v>25</v>
      </c>
      <c r="F50" s="721" t="s">
        <v>45</v>
      </c>
      <c r="G50" s="758" t="s">
        <v>71</v>
      </c>
      <c r="H50" s="190" t="s">
        <v>23</v>
      </c>
      <c r="I50" s="316">
        <f t="shared" si="5"/>
        <v>66.900000000000006</v>
      </c>
      <c r="J50" s="171">
        <v>66.900000000000006</v>
      </c>
      <c r="K50" s="171">
        <v>56.5</v>
      </c>
      <c r="L50" s="256"/>
      <c r="M50" s="440">
        <f>SUM(N50+P50)</f>
        <v>77.900000000000006</v>
      </c>
      <c r="N50" s="171">
        <v>77.900000000000006</v>
      </c>
      <c r="O50" s="171">
        <v>60.8</v>
      </c>
      <c r="P50" s="256"/>
      <c r="Q50" s="440">
        <f t="shared" si="12"/>
        <v>76.5</v>
      </c>
      <c r="R50" s="171">
        <v>76.5</v>
      </c>
      <c r="S50" s="171">
        <v>59.4</v>
      </c>
      <c r="T50" s="256"/>
      <c r="U50" s="440">
        <f t="shared" si="13"/>
        <v>76.5</v>
      </c>
      <c r="V50" s="171">
        <v>76.5</v>
      </c>
      <c r="W50" s="20">
        <v>59.4</v>
      </c>
      <c r="X50" s="25"/>
      <c r="Y50" s="170"/>
    </row>
    <row r="51" spans="1:25" s="2" customFormat="1" ht="21" customHeight="1" thickBot="1" x14ac:dyDescent="0.25">
      <c r="A51" s="713"/>
      <c r="B51" s="709"/>
      <c r="C51" s="711"/>
      <c r="D51" s="722"/>
      <c r="E51" s="719"/>
      <c r="F51" s="711"/>
      <c r="G51" s="715"/>
      <c r="H51" s="190" t="s">
        <v>47</v>
      </c>
      <c r="I51" s="316">
        <f t="shared" si="5"/>
        <v>1.3</v>
      </c>
      <c r="J51" s="171">
        <v>1.3</v>
      </c>
      <c r="K51" s="171"/>
      <c r="L51" s="256"/>
      <c r="M51" s="440">
        <f>SUM(N51+P51)</f>
        <v>1.3</v>
      </c>
      <c r="N51" s="171">
        <v>1.3</v>
      </c>
      <c r="O51" s="171"/>
      <c r="P51" s="256"/>
      <c r="Q51" s="440">
        <f t="shared" si="12"/>
        <v>1.3</v>
      </c>
      <c r="R51" s="171">
        <v>1.3</v>
      </c>
      <c r="S51" s="171"/>
      <c r="T51" s="256"/>
      <c r="U51" s="440">
        <f t="shared" si="13"/>
        <v>1.3</v>
      </c>
      <c r="V51" s="20">
        <v>1.3</v>
      </c>
      <c r="W51" s="20"/>
      <c r="X51" s="23"/>
      <c r="Y51" s="170"/>
    </row>
    <row r="52" spans="1:25" s="2" customFormat="1" ht="21" customHeight="1" thickBot="1" x14ac:dyDescent="0.25">
      <c r="A52" s="714"/>
      <c r="B52" s="710"/>
      <c r="C52" s="712"/>
      <c r="D52" s="723"/>
      <c r="E52" s="720"/>
      <c r="F52" s="506" t="s">
        <v>9</v>
      </c>
      <c r="G52" s="507"/>
      <c r="H52" s="508"/>
      <c r="I52" s="44">
        <f>SUM(J52+L52)</f>
        <v>68.2</v>
      </c>
      <c r="J52" s="139">
        <f t="shared" ref="J52:X52" si="19">SUM(J50:J51)</f>
        <v>68.2</v>
      </c>
      <c r="K52" s="139">
        <f t="shared" si="19"/>
        <v>56.5</v>
      </c>
      <c r="L52" s="140">
        <f t="shared" si="19"/>
        <v>0</v>
      </c>
      <c r="M52" s="44">
        <f t="shared" si="19"/>
        <v>79.2</v>
      </c>
      <c r="N52" s="139">
        <f t="shared" si="19"/>
        <v>79.2</v>
      </c>
      <c r="O52" s="139">
        <f t="shared" si="19"/>
        <v>60.8</v>
      </c>
      <c r="P52" s="141">
        <f t="shared" si="19"/>
        <v>0</v>
      </c>
      <c r="Q52" s="44">
        <f t="shared" si="19"/>
        <v>77.8</v>
      </c>
      <c r="R52" s="139">
        <f t="shared" si="19"/>
        <v>77.8</v>
      </c>
      <c r="S52" s="139">
        <f t="shared" si="19"/>
        <v>59.4</v>
      </c>
      <c r="T52" s="141">
        <f t="shared" si="19"/>
        <v>0</v>
      </c>
      <c r="U52" s="158">
        <f t="shared" si="19"/>
        <v>77.8</v>
      </c>
      <c r="V52" s="139">
        <f t="shared" si="19"/>
        <v>77.8</v>
      </c>
      <c r="W52" s="139">
        <f t="shared" si="19"/>
        <v>59.4</v>
      </c>
      <c r="X52" s="141">
        <f t="shared" si="19"/>
        <v>0</v>
      </c>
      <c r="Y52" s="170"/>
    </row>
    <row r="53" spans="1:25" s="2" customFormat="1" ht="21" customHeight="1" thickBot="1" x14ac:dyDescent="0.25">
      <c r="A53" s="713">
        <v>1</v>
      </c>
      <c r="B53" s="709">
        <v>1</v>
      </c>
      <c r="C53" s="711">
        <v>11</v>
      </c>
      <c r="D53" s="526" t="s">
        <v>58</v>
      </c>
      <c r="E53" s="719">
        <v>26</v>
      </c>
      <c r="F53" s="355" t="s">
        <v>45</v>
      </c>
      <c r="G53" s="356" t="s">
        <v>72</v>
      </c>
      <c r="H53" s="190" t="s">
        <v>23</v>
      </c>
      <c r="I53" s="316">
        <f t="shared" si="5"/>
        <v>84.3</v>
      </c>
      <c r="J53" s="171">
        <v>84.3</v>
      </c>
      <c r="K53" s="171">
        <v>69.400000000000006</v>
      </c>
      <c r="L53" s="256"/>
      <c r="M53" s="440">
        <f>SUM(N53+P53)</f>
        <v>95.1</v>
      </c>
      <c r="N53" s="171">
        <v>95.1</v>
      </c>
      <c r="O53" s="171">
        <v>73.400000000000006</v>
      </c>
      <c r="P53" s="256"/>
      <c r="Q53" s="440">
        <f t="shared" si="12"/>
        <v>96.6</v>
      </c>
      <c r="R53" s="171">
        <v>96.6</v>
      </c>
      <c r="S53" s="171">
        <v>73.599999999999994</v>
      </c>
      <c r="T53" s="256"/>
      <c r="U53" s="318">
        <f t="shared" si="13"/>
        <v>96.6</v>
      </c>
      <c r="V53" s="171">
        <v>96.6</v>
      </c>
      <c r="W53" s="20">
        <v>73.599999999999994</v>
      </c>
      <c r="X53" s="242"/>
      <c r="Y53" s="170"/>
    </row>
    <row r="54" spans="1:25" s="2" customFormat="1" ht="21" customHeight="1" thickBot="1" x14ac:dyDescent="0.25">
      <c r="A54" s="714"/>
      <c r="B54" s="710"/>
      <c r="C54" s="712"/>
      <c r="D54" s="538"/>
      <c r="E54" s="720"/>
      <c r="F54" s="506" t="s">
        <v>9</v>
      </c>
      <c r="G54" s="507"/>
      <c r="H54" s="508"/>
      <c r="I54" s="44">
        <f>SUM(J54+L54)</f>
        <v>84.3</v>
      </c>
      <c r="J54" s="139">
        <f t="shared" ref="J54:X54" si="20">SUM(J53:J53)</f>
        <v>84.3</v>
      </c>
      <c r="K54" s="139">
        <f t="shared" si="20"/>
        <v>69.400000000000006</v>
      </c>
      <c r="L54" s="140">
        <f t="shared" si="20"/>
        <v>0</v>
      </c>
      <c r="M54" s="44">
        <f t="shared" si="20"/>
        <v>95.1</v>
      </c>
      <c r="N54" s="139">
        <f t="shared" si="20"/>
        <v>95.1</v>
      </c>
      <c r="O54" s="139">
        <f t="shared" si="20"/>
        <v>73.400000000000006</v>
      </c>
      <c r="P54" s="141">
        <f t="shared" si="20"/>
        <v>0</v>
      </c>
      <c r="Q54" s="158">
        <f t="shared" si="20"/>
        <v>96.6</v>
      </c>
      <c r="R54" s="139">
        <f t="shared" si="20"/>
        <v>96.6</v>
      </c>
      <c r="S54" s="139">
        <f t="shared" si="20"/>
        <v>73.599999999999994</v>
      </c>
      <c r="T54" s="140">
        <f t="shared" si="20"/>
        <v>0</v>
      </c>
      <c r="U54" s="44">
        <f t="shared" si="20"/>
        <v>96.6</v>
      </c>
      <c r="V54" s="139">
        <f t="shared" si="20"/>
        <v>96.6</v>
      </c>
      <c r="W54" s="139">
        <f t="shared" si="20"/>
        <v>73.599999999999994</v>
      </c>
      <c r="X54" s="141">
        <f t="shared" si="20"/>
        <v>0</v>
      </c>
      <c r="Y54" s="170"/>
    </row>
    <row r="55" spans="1:25" s="2" customFormat="1" ht="21" customHeight="1" x14ac:dyDescent="0.2">
      <c r="A55" s="713">
        <v>1</v>
      </c>
      <c r="B55" s="589">
        <v>1</v>
      </c>
      <c r="C55" s="715">
        <v>12</v>
      </c>
      <c r="D55" s="526" t="s">
        <v>59</v>
      </c>
      <c r="E55" s="719">
        <v>27</v>
      </c>
      <c r="F55" s="721" t="s">
        <v>45</v>
      </c>
      <c r="G55" s="758" t="s">
        <v>73</v>
      </c>
      <c r="H55" s="190" t="s">
        <v>23</v>
      </c>
      <c r="I55" s="316">
        <f t="shared" si="5"/>
        <v>85.7</v>
      </c>
      <c r="J55" s="282">
        <v>85.7</v>
      </c>
      <c r="K55" s="282">
        <v>78.2</v>
      </c>
      <c r="L55" s="256"/>
      <c r="M55" s="318">
        <f t="shared" ref="M55:M61" si="21">SUM(N55+P55)</f>
        <v>96.7</v>
      </c>
      <c r="N55" s="282">
        <v>96.7</v>
      </c>
      <c r="O55" s="282">
        <v>85.3</v>
      </c>
      <c r="P55" s="373"/>
      <c r="Q55" s="440">
        <f t="shared" si="12"/>
        <v>98.1</v>
      </c>
      <c r="R55" s="282">
        <v>98.1</v>
      </c>
      <c r="S55" s="282">
        <v>86.5</v>
      </c>
      <c r="T55" s="373"/>
      <c r="U55" s="318">
        <f t="shared" si="13"/>
        <v>98.1</v>
      </c>
      <c r="V55" s="29">
        <v>98.1</v>
      </c>
      <c r="W55" s="29">
        <v>86.5</v>
      </c>
      <c r="X55" s="242"/>
      <c r="Y55" s="170"/>
    </row>
    <row r="56" spans="1:25" s="2" customFormat="1" ht="21" customHeight="1" thickBot="1" x14ac:dyDescent="0.25">
      <c r="A56" s="713"/>
      <c r="B56" s="589"/>
      <c r="C56" s="715"/>
      <c r="D56" s="526"/>
      <c r="E56" s="719"/>
      <c r="F56" s="711"/>
      <c r="G56" s="715"/>
      <c r="H56" s="244" t="s">
        <v>47</v>
      </c>
      <c r="I56" s="440">
        <f>SUM(J56+L56)</f>
        <v>1.2</v>
      </c>
      <c r="J56" s="292">
        <v>1.2</v>
      </c>
      <c r="K56" s="292"/>
      <c r="L56" s="252"/>
      <c r="M56" s="327">
        <f>SUM(N56+P56)</f>
        <v>0</v>
      </c>
      <c r="N56" s="292"/>
      <c r="O56" s="292"/>
      <c r="P56" s="252"/>
      <c r="Q56" s="327">
        <f>SUM(R56+T56)</f>
        <v>0</v>
      </c>
      <c r="R56" s="292"/>
      <c r="S56" s="292"/>
      <c r="T56" s="252"/>
      <c r="U56" s="441">
        <f>SUM(V56+X56)</f>
        <v>0</v>
      </c>
      <c r="V56" s="24"/>
      <c r="W56" s="24"/>
      <c r="X56" s="31"/>
      <c r="Y56" s="170"/>
    </row>
    <row r="57" spans="1:25" s="2" customFormat="1" ht="21" customHeight="1" thickBot="1" x14ac:dyDescent="0.25">
      <c r="A57" s="714"/>
      <c r="B57" s="590"/>
      <c r="C57" s="716"/>
      <c r="D57" s="538"/>
      <c r="E57" s="720"/>
      <c r="F57" s="506" t="s">
        <v>9</v>
      </c>
      <c r="G57" s="507"/>
      <c r="H57" s="508"/>
      <c r="I57" s="44">
        <f>SUM(J57+L57)</f>
        <v>86.9</v>
      </c>
      <c r="J57" s="139">
        <f>SUM(J55:J56)</f>
        <v>86.9</v>
      </c>
      <c r="K57" s="139">
        <f>SUM(K55:K56)</f>
        <v>78.2</v>
      </c>
      <c r="L57" s="140">
        <f t="shared" ref="L57:X57" si="22">SUM(L55:L56)</f>
        <v>0</v>
      </c>
      <c r="M57" s="44">
        <f t="shared" si="22"/>
        <v>96.7</v>
      </c>
      <c r="N57" s="139">
        <f t="shared" si="22"/>
        <v>96.7</v>
      </c>
      <c r="O57" s="139">
        <f t="shared" si="22"/>
        <v>85.3</v>
      </c>
      <c r="P57" s="141">
        <f t="shared" si="22"/>
        <v>0</v>
      </c>
      <c r="Q57" s="158">
        <f t="shared" si="22"/>
        <v>98.1</v>
      </c>
      <c r="R57" s="139">
        <f t="shared" si="22"/>
        <v>98.1</v>
      </c>
      <c r="S57" s="139">
        <f t="shared" si="22"/>
        <v>86.5</v>
      </c>
      <c r="T57" s="140">
        <f t="shared" si="22"/>
        <v>0</v>
      </c>
      <c r="U57" s="44">
        <f t="shared" si="22"/>
        <v>98.1</v>
      </c>
      <c r="V57" s="139">
        <f t="shared" si="22"/>
        <v>98.1</v>
      </c>
      <c r="W57" s="139">
        <f t="shared" si="22"/>
        <v>86.5</v>
      </c>
      <c r="X57" s="141">
        <f t="shared" si="22"/>
        <v>0</v>
      </c>
      <c r="Y57" s="170"/>
    </row>
    <row r="58" spans="1:25" s="2" customFormat="1" ht="21" customHeight="1" x14ac:dyDescent="0.2">
      <c r="A58" s="713">
        <v>1</v>
      </c>
      <c r="B58" s="589">
        <v>1</v>
      </c>
      <c r="C58" s="715">
        <v>13</v>
      </c>
      <c r="D58" s="526" t="s">
        <v>60</v>
      </c>
      <c r="E58" s="719">
        <v>28</v>
      </c>
      <c r="F58" s="721" t="s">
        <v>45</v>
      </c>
      <c r="G58" s="758" t="s">
        <v>74</v>
      </c>
      <c r="H58" s="190" t="s">
        <v>23</v>
      </c>
      <c r="I58" s="316">
        <f t="shared" si="5"/>
        <v>69.7</v>
      </c>
      <c r="J58" s="171">
        <v>69.7</v>
      </c>
      <c r="K58" s="171">
        <v>57.8</v>
      </c>
      <c r="L58" s="256"/>
      <c r="M58" s="440">
        <f t="shared" si="21"/>
        <v>79.900000000000006</v>
      </c>
      <c r="N58" s="171">
        <v>79.900000000000006</v>
      </c>
      <c r="O58" s="171">
        <v>63.5</v>
      </c>
      <c r="P58" s="256"/>
      <c r="Q58" s="440">
        <f t="shared" si="12"/>
        <v>80.099999999999994</v>
      </c>
      <c r="R58" s="171">
        <v>80.099999999999994</v>
      </c>
      <c r="S58" s="171">
        <v>63.7</v>
      </c>
      <c r="T58" s="256"/>
      <c r="U58" s="440">
        <f t="shared" si="13"/>
        <v>80.099999999999994</v>
      </c>
      <c r="V58" s="171">
        <v>80.099999999999994</v>
      </c>
      <c r="W58" s="20">
        <v>63.7</v>
      </c>
      <c r="X58" s="23"/>
      <c r="Y58" s="170"/>
    </row>
    <row r="59" spans="1:25" s="2" customFormat="1" ht="21" customHeight="1" thickBot="1" x14ac:dyDescent="0.25">
      <c r="A59" s="713"/>
      <c r="B59" s="589"/>
      <c r="C59" s="715"/>
      <c r="D59" s="526"/>
      <c r="E59" s="719"/>
      <c r="F59" s="711"/>
      <c r="G59" s="715"/>
      <c r="H59" s="190" t="s">
        <v>47</v>
      </c>
      <c r="I59" s="316">
        <f t="shared" si="5"/>
        <v>1.7</v>
      </c>
      <c r="J59" s="171">
        <v>1.7</v>
      </c>
      <c r="K59" s="171"/>
      <c r="L59" s="256"/>
      <c r="M59" s="440">
        <f t="shared" si="21"/>
        <v>1.7</v>
      </c>
      <c r="N59" s="171">
        <v>1.7</v>
      </c>
      <c r="O59" s="171"/>
      <c r="P59" s="256"/>
      <c r="Q59" s="440">
        <f t="shared" si="12"/>
        <v>1.7</v>
      </c>
      <c r="R59" s="171">
        <v>1.7</v>
      </c>
      <c r="S59" s="171"/>
      <c r="T59" s="256"/>
      <c r="U59" s="440">
        <f t="shared" si="13"/>
        <v>1.7</v>
      </c>
      <c r="V59" s="171">
        <v>1.7</v>
      </c>
      <c r="W59" s="20"/>
      <c r="X59" s="23"/>
      <c r="Y59" s="170"/>
    </row>
    <row r="60" spans="1:25" s="2" customFormat="1" ht="21" customHeight="1" thickBot="1" x14ac:dyDescent="0.25">
      <c r="A60" s="714"/>
      <c r="B60" s="590"/>
      <c r="C60" s="716"/>
      <c r="D60" s="538"/>
      <c r="E60" s="720"/>
      <c r="F60" s="506" t="s">
        <v>9</v>
      </c>
      <c r="G60" s="507"/>
      <c r="H60" s="508"/>
      <c r="I60" s="44">
        <f>SUM(J60+L60)</f>
        <v>71.400000000000006</v>
      </c>
      <c r="J60" s="139">
        <f t="shared" ref="J60:X60" si="23">SUM(J58:J59)</f>
        <v>71.400000000000006</v>
      </c>
      <c r="K60" s="139">
        <f t="shared" si="23"/>
        <v>57.8</v>
      </c>
      <c r="L60" s="140">
        <f t="shared" si="23"/>
        <v>0</v>
      </c>
      <c r="M60" s="44">
        <f t="shared" si="23"/>
        <v>81.600000000000009</v>
      </c>
      <c r="N60" s="139">
        <f t="shared" si="23"/>
        <v>81.600000000000009</v>
      </c>
      <c r="O60" s="139">
        <f t="shared" si="23"/>
        <v>63.5</v>
      </c>
      <c r="P60" s="141">
        <f t="shared" si="23"/>
        <v>0</v>
      </c>
      <c r="Q60" s="158">
        <f t="shared" si="23"/>
        <v>81.8</v>
      </c>
      <c r="R60" s="139">
        <f t="shared" si="23"/>
        <v>81.8</v>
      </c>
      <c r="S60" s="139">
        <f t="shared" si="23"/>
        <v>63.7</v>
      </c>
      <c r="T60" s="140">
        <f t="shared" si="23"/>
        <v>0</v>
      </c>
      <c r="U60" s="44">
        <f t="shared" si="23"/>
        <v>81.8</v>
      </c>
      <c r="V60" s="139">
        <f t="shared" si="23"/>
        <v>81.8</v>
      </c>
      <c r="W60" s="139">
        <f t="shared" si="23"/>
        <v>63.7</v>
      </c>
      <c r="X60" s="19">
        <f t="shared" si="23"/>
        <v>0</v>
      </c>
      <c r="Y60" s="170"/>
    </row>
    <row r="61" spans="1:25" s="2" customFormat="1" ht="21" customHeight="1" thickBot="1" x14ac:dyDescent="0.25">
      <c r="A61" s="713">
        <v>1</v>
      </c>
      <c r="B61" s="589">
        <v>1</v>
      </c>
      <c r="C61" s="715">
        <v>14</v>
      </c>
      <c r="D61" s="526" t="s">
        <v>61</v>
      </c>
      <c r="E61" s="719">
        <v>29</v>
      </c>
      <c r="F61" s="355" t="s">
        <v>45</v>
      </c>
      <c r="G61" s="356" t="s">
        <v>75</v>
      </c>
      <c r="H61" s="190" t="s">
        <v>23</v>
      </c>
      <c r="I61" s="316">
        <f t="shared" si="5"/>
        <v>72.900000000000006</v>
      </c>
      <c r="J61" s="282">
        <v>72.900000000000006</v>
      </c>
      <c r="K61" s="282">
        <v>62.9</v>
      </c>
      <c r="L61" s="256"/>
      <c r="M61" s="318">
        <f t="shared" si="21"/>
        <v>84.2</v>
      </c>
      <c r="N61" s="282">
        <v>84.2</v>
      </c>
      <c r="O61" s="282">
        <v>67</v>
      </c>
      <c r="P61" s="373"/>
      <c r="Q61" s="440">
        <f t="shared" si="12"/>
        <v>82.4</v>
      </c>
      <c r="R61" s="282">
        <v>82.4</v>
      </c>
      <c r="S61" s="282">
        <v>65</v>
      </c>
      <c r="T61" s="373"/>
      <c r="U61" s="440">
        <f t="shared" si="13"/>
        <v>82.4</v>
      </c>
      <c r="V61" s="29">
        <v>82.4</v>
      </c>
      <c r="W61" s="29">
        <v>65</v>
      </c>
      <c r="X61" s="242"/>
      <c r="Y61" s="170"/>
    </row>
    <row r="62" spans="1:25" s="2" customFormat="1" ht="21" customHeight="1" thickBot="1" x14ac:dyDescent="0.25">
      <c r="A62" s="714"/>
      <c r="B62" s="590"/>
      <c r="C62" s="716"/>
      <c r="D62" s="538"/>
      <c r="E62" s="720"/>
      <c r="F62" s="506" t="s">
        <v>9</v>
      </c>
      <c r="G62" s="507"/>
      <c r="H62" s="508"/>
      <c r="I62" s="44">
        <f>SUM(J62+L62)</f>
        <v>72.900000000000006</v>
      </c>
      <c r="J62" s="139">
        <f t="shared" ref="J62:X62" si="24">SUM(J61:J61)</f>
        <v>72.900000000000006</v>
      </c>
      <c r="K62" s="139">
        <f t="shared" si="24"/>
        <v>62.9</v>
      </c>
      <c r="L62" s="140">
        <f t="shared" si="24"/>
        <v>0</v>
      </c>
      <c r="M62" s="44">
        <f t="shared" si="24"/>
        <v>84.2</v>
      </c>
      <c r="N62" s="139">
        <f t="shared" si="24"/>
        <v>84.2</v>
      </c>
      <c r="O62" s="139">
        <f t="shared" si="24"/>
        <v>67</v>
      </c>
      <c r="P62" s="141">
        <f t="shared" si="24"/>
        <v>0</v>
      </c>
      <c r="Q62" s="158">
        <f t="shared" si="24"/>
        <v>82.4</v>
      </c>
      <c r="R62" s="139">
        <f t="shared" si="24"/>
        <v>82.4</v>
      </c>
      <c r="S62" s="139">
        <f t="shared" si="24"/>
        <v>65</v>
      </c>
      <c r="T62" s="140">
        <f t="shared" si="24"/>
        <v>0</v>
      </c>
      <c r="U62" s="44">
        <f t="shared" si="24"/>
        <v>82.4</v>
      </c>
      <c r="V62" s="139">
        <f t="shared" si="24"/>
        <v>82.4</v>
      </c>
      <c r="W62" s="139">
        <f t="shared" si="24"/>
        <v>65</v>
      </c>
      <c r="X62" s="141">
        <f t="shared" si="24"/>
        <v>0</v>
      </c>
      <c r="Y62" s="170"/>
    </row>
    <row r="63" spans="1:25" s="2" customFormat="1" ht="26.25" customHeight="1" thickBot="1" x14ac:dyDescent="0.25">
      <c r="A63" s="490">
        <v>1</v>
      </c>
      <c r="B63" s="472">
        <v>1</v>
      </c>
      <c r="C63" s="553">
        <v>15</v>
      </c>
      <c r="D63" s="526" t="s">
        <v>258</v>
      </c>
      <c r="E63" s="518">
        <v>3</v>
      </c>
      <c r="F63" s="341" t="s">
        <v>45</v>
      </c>
      <c r="G63" s="341" t="s">
        <v>259</v>
      </c>
      <c r="H63" s="346" t="s">
        <v>23</v>
      </c>
      <c r="I63" s="316">
        <f>SUM(J63)</f>
        <v>1.7</v>
      </c>
      <c r="J63" s="171">
        <v>1.7</v>
      </c>
      <c r="K63" s="171">
        <v>1.7</v>
      </c>
      <c r="L63" s="256"/>
      <c r="M63" s="318">
        <f>SUM(N63+P63)</f>
        <v>10.7</v>
      </c>
      <c r="N63" s="171">
        <v>10.7</v>
      </c>
      <c r="O63" s="171">
        <v>4</v>
      </c>
      <c r="P63" s="21"/>
      <c r="Q63" s="154">
        <f>SUM(R63)</f>
        <v>0</v>
      </c>
      <c r="R63" s="171"/>
      <c r="S63" s="20"/>
      <c r="T63" s="23"/>
      <c r="U63" s="154"/>
      <c r="V63" s="20"/>
      <c r="W63" s="20"/>
      <c r="X63" s="23"/>
      <c r="Y63" s="170"/>
    </row>
    <row r="64" spans="1:25" s="2" customFormat="1" ht="24.75" customHeight="1" thickBot="1" x14ac:dyDescent="0.25">
      <c r="A64" s="490"/>
      <c r="B64" s="472"/>
      <c r="C64" s="757"/>
      <c r="D64" s="526"/>
      <c r="E64" s="572"/>
      <c r="F64" s="506" t="s">
        <v>9</v>
      </c>
      <c r="G64" s="507"/>
      <c r="H64" s="508"/>
      <c r="I64" s="44">
        <f>SUM(J64+L64)</f>
        <v>1.7</v>
      </c>
      <c r="J64" s="139">
        <f>SUM(J63)</f>
        <v>1.7</v>
      </c>
      <c r="K64" s="139">
        <f t="shared" ref="K64:L64" si="25">SUM(K63)</f>
        <v>1.7</v>
      </c>
      <c r="L64" s="139">
        <f t="shared" si="25"/>
        <v>0</v>
      </c>
      <c r="M64" s="44">
        <f t="shared" ref="M64:M69" si="26">SUM(N64+P64)</f>
        <v>10.7</v>
      </c>
      <c r="N64" s="139">
        <f>SUM(N63)</f>
        <v>10.7</v>
      </c>
      <c r="O64" s="139">
        <f t="shared" ref="O64:P64" si="27">SUM(O63)</f>
        <v>4</v>
      </c>
      <c r="P64" s="139">
        <f t="shared" si="27"/>
        <v>0</v>
      </c>
      <c r="Q64" s="44">
        <f>SUM(R64+T64)</f>
        <v>0</v>
      </c>
      <c r="R64" s="139">
        <f>SUM(R63)</f>
        <v>0</v>
      </c>
      <c r="S64" s="139">
        <f>SUM(S63)</f>
        <v>0</v>
      </c>
      <c r="T64" s="139">
        <f>SUM(T63)</f>
        <v>0</v>
      </c>
      <c r="U64" s="44">
        <f>SUM(V64+X64)</f>
        <v>0</v>
      </c>
      <c r="V64" s="139">
        <f>SUM(V63)</f>
        <v>0</v>
      </c>
      <c r="W64" s="139">
        <f>SUM(W63)</f>
        <v>0</v>
      </c>
      <c r="X64" s="141">
        <f>SUM(X63)</f>
        <v>0</v>
      </c>
      <c r="Y64" s="170"/>
    </row>
    <row r="65" spans="1:25" s="2" customFormat="1" ht="24.75" customHeight="1" thickBot="1" x14ac:dyDescent="0.25">
      <c r="A65" s="490">
        <v>1</v>
      </c>
      <c r="B65" s="472">
        <v>1</v>
      </c>
      <c r="C65" s="485">
        <v>16</v>
      </c>
      <c r="D65" s="511" t="s">
        <v>274</v>
      </c>
      <c r="E65" s="485">
        <v>10</v>
      </c>
      <c r="F65" s="263" t="s">
        <v>45</v>
      </c>
      <c r="G65" s="253" t="s">
        <v>263</v>
      </c>
      <c r="H65" s="254" t="s">
        <v>23</v>
      </c>
      <c r="I65" s="316">
        <f>SUM(J65)</f>
        <v>9.8000000000000007</v>
      </c>
      <c r="J65" s="171">
        <v>9.8000000000000007</v>
      </c>
      <c r="K65" s="171"/>
      <c r="L65" s="256"/>
      <c r="M65" s="328">
        <f t="shared" si="26"/>
        <v>31.1</v>
      </c>
      <c r="N65" s="171">
        <v>31.1</v>
      </c>
      <c r="O65" s="171"/>
      <c r="P65" s="21"/>
      <c r="Q65" s="153">
        <f>R65+T65</f>
        <v>0</v>
      </c>
      <c r="R65" s="20"/>
      <c r="S65" s="20"/>
      <c r="T65" s="23"/>
      <c r="U65" s="153">
        <f>SUM(V65+X65)</f>
        <v>0</v>
      </c>
      <c r="V65" s="20"/>
      <c r="W65" s="20"/>
      <c r="X65" s="23"/>
      <c r="Y65" s="170"/>
    </row>
    <row r="66" spans="1:25" s="2" customFormat="1" ht="24.75" customHeight="1" thickBot="1" x14ac:dyDescent="0.25">
      <c r="A66" s="490"/>
      <c r="B66" s="472"/>
      <c r="C66" s="757"/>
      <c r="D66" s="525"/>
      <c r="E66" s="572"/>
      <c r="F66" s="570" t="s">
        <v>9</v>
      </c>
      <c r="G66" s="571"/>
      <c r="H66" s="742"/>
      <c r="I66" s="44">
        <f>SUM(J66+L66)</f>
        <v>9.8000000000000007</v>
      </c>
      <c r="J66" s="139">
        <f>SUM(J65)</f>
        <v>9.8000000000000007</v>
      </c>
      <c r="K66" s="139">
        <f>SUM(K65)</f>
        <v>0</v>
      </c>
      <c r="L66" s="139">
        <f>SUM(L65)</f>
        <v>0</v>
      </c>
      <c r="M66" s="44">
        <f t="shared" si="26"/>
        <v>31.1</v>
      </c>
      <c r="N66" s="139">
        <f>SUM(N65)</f>
        <v>31.1</v>
      </c>
      <c r="O66" s="139">
        <f>SUM(O65)</f>
        <v>0</v>
      </c>
      <c r="P66" s="139">
        <f>SUM(P65)</f>
        <v>0</v>
      </c>
      <c r="Q66" s="44">
        <f>SUM(R66+T66)</f>
        <v>0</v>
      </c>
      <c r="R66" s="139">
        <f>SUM(R65)</f>
        <v>0</v>
      </c>
      <c r="S66" s="139">
        <f>SUM(S65)</f>
        <v>0</v>
      </c>
      <c r="T66" s="139">
        <f>SUM(T65)</f>
        <v>0</v>
      </c>
      <c r="U66" s="44">
        <f>SUM(V66+X66)</f>
        <v>0</v>
      </c>
      <c r="V66" s="139">
        <f>SUM(V65)</f>
        <v>0</v>
      </c>
      <c r="W66" s="139">
        <f>SUM(W65)</f>
        <v>0</v>
      </c>
      <c r="X66" s="141">
        <f>SUM(X65)</f>
        <v>0</v>
      </c>
      <c r="Y66" s="170"/>
    </row>
    <row r="67" spans="1:25" s="4" customFormat="1" ht="26.25" customHeight="1" x14ac:dyDescent="0.2">
      <c r="A67" s="484">
        <v>1</v>
      </c>
      <c r="B67" s="472">
        <v>1</v>
      </c>
      <c r="C67" s="559">
        <v>17</v>
      </c>
      <c r="D67" s="515" t="s">
        <v>224</v>
      </c>
      <c r="E67" s="566" t="s">
        <v>328</v>
      </c>
      <c r="F67" s="480" t="s">
        <v>40</v>
      </c>
      <c r="G67" s="482" t="s">
        <v>117</v>
      </c>
      <c r="H67" s="372" t="s">
        <v>23</v>
      </c>
      <c r="I67" s="318">
        <f>SUM(J67)</f>
        <v>0</v>
      </c>
      <c r="J67" s="282"/>
      <c r="K67" s="282"/>
      <c r="L67" s="30"/>
      <c r="M67" s="318">
        <f t="shared" si="26"/>
        <v>16</v>
      </c>
      <c r="N67" s="171">
        <v>16</v>
      </c>
      <c r="O67" s="171"/>
      <c r="P67" s="283"/>
      <c r="Q67" s="286">
        <f>SUM(R67)</f>
        <v>16</v>
      </c>
      <c r="R67" s="171">
        <v>16</v>
      </c>
      <c r="S67" s="171"/>
      <c r="T67" s="256"/>
      <c r="U67" s="316">
        <f>SUM(V67)</f>
        <v>16</v>
      </c>
      <c r="V67" s="171">
        <v>16</v>
      </c>
      <c r="W67" s="171"/>
      <c r="X67" s="23"/>
      <c r="Y67" s="7"/>
    </row>
    <row r="68" spans="1:25" s="4" customFormat="1" ht="26.25" customHeight="1" thickBot="1" x14ac:dyDescent="0.25">
      <c r="A68" s="484"/>
      <c r="B68" s="472"/>
      <c r="C68" s="559"/>
      <c r="D68" s="515"/>
      <c r="E68" s="566"/>
      <c r="F68" s="481"/>
      <c r="G68" s="483"/>
      <c r="H68" s="372" t="s">
        <v>276</v>
      </c>
      <c r="I68" s="327">
        <f>SUM(J68)</f>
        <v>16</v>
      </c>
      <c r="J68" s="319">
        <v>16</v>
      </c>
      <c r="K68" s="319"/>
      <c r="L68" s="340"/>
      <c r="M68" s="327">
        <f t="shared" si="26"/>
        <v>0</v>
      </c>
      <c r="N68" s="294"/>
      <c r="O68" s="294"/>
      <c r="P68" s="315"/>
      <c r="Q68" s="286">
        <f>SUM(R68)</f>
        <v>0</v>
      </c>
      <c r="R68" s="294"/>
      <c r="S68" s="294"/>
      <c r="T68" s="317"/>
      <c r="U68" s="316">
        <f>SUM(V68)</f>
        <v>0</v>
      </c>
      <c r="V68" s="294"/>
      <c r="W68" s="294"/>
      <c r="X68" s="28"/>
      <c r="Y68" s="7"/>
    </row>
    <row r="69" spans="1:25" s="4" customFormat="1" ht="21.6" customHeight="1" thickBot="1" x14ac:dyDescent="0.25">
      <c r="A69" s="484"/>
      <c r="B69" s="472"/>
      <c r="C69" s="559"/>
      <c r="D69" s="515"/>
      <c r="E69" s="566"/>
      <c r="F69" s="717" t="s">
        <v>9</v>
      </c>
      <c r="G69" s="717"/>
      <c r="H69" s="718"/>
      <c r="I69" s="43">
        <f>SUM(J69+L69)</f>
        <v>16</v>
      </c>
      <c r="J69" s="17">
        <f>SUM(J67+J68)</f>
        <v>16</v>
      </c>
      <c r="K69" s="17">
        <f>SUM(K67)</f>
        <v>0</v>
      </c>
      <c r="L69" s="17">
        <f>SUM(L67)</f>
        <v>0</v>
      </c>
      <c r="M69" s="43">
        <f t="shared" si="26"/>
        <v>16</v>
      </c>
      <c r="N69" s="17">
        <f>SUM(N67+N68)</f>
        <v>16</v>
      </c>
      <c r="O69" s="17">
        <f>SUM(O67)</f>
        <v>0</v>
      </c>
      <c r="P69" s="19">
        <f>SUM(P67)</f>
        <v>0</v>
      </c>
      <c r="Q69" s="43">
        <f>SUM(R69+T69)</f>
        <v>16</v>
      </c>
      <c r="R69" s="17">
        <f>SUM(R67+R68)</f>
        <v>16</v>
      </c>
      <c r="S69" s="17">
        <f>SUM(S67)</f>
        <v>0</v>
      </c>
      <c r="T69" s="19">
        <f>SUM(T67)</f>
        <v>0</v>
      </c>
      <c r="U69" s="43">
        <f>SUM(V69+X69)</f>
        <v>16</v>
      </c>
      <c r="V69" s="17">
        <f>SUM(V67+V68)</f>
        <v>16</v>
      </c>
      <c r="W69" s="17">
        <f>SUM(W67)</f>
        <v>0</v>
      </c>
      <c r="X69" s="19">
        <f>SUM(X67)</f>
        <v>0</v>
      </c>
      <c r="Y69" s="7"/>
    </row>
    <row r="70" spans="1:25" s="4" customFormat="1" ht="21.6" customHeight="1" thickBot="1" x14ac:dyDescent="0.25">
      <c r="A70" s="484">
        <v>1</v>
      </c>
      <c r="B70" s="472">
        <v>1</v>
      </c>
      <c r="C70" s="485">
        <v>18</v>
      </c>
      <c r="D70" s="486" t="s">
        <v>22</v>
      </c>
      <c r="E70" s="487" t="s">
        <v>306</v>
      </c>
      <c r="F70" s="384" t="s">
        <v>45</v>
      </c>
      <c r="G70" s="225" t="s">
        <v>119</v>
      </c>
      <c r="H70" s="226" t="s">
        <v>23</v>
      </c>
      <c r="I70" s="316">
        <f>SUM(J70)</f>
        <v>52.2</v>
      </c>
      <c r="J70" s="171">
        <v>52.2</v>
      </c>
      <c r="K70" s="171"/>
      <c r="L70" s="256"/>
      <c r="M70" s="316">
        <f>SUM(N70)</f>
        <v>70</v>
      </c>
      <c r="N70" s="171">
        <v>70</v>
      </c>
      <c r="O70" s="171"/>
      <c r="P70" s="283"/>
      <c r="Q70" s="316">
        <f t="shared" ref="Q70:Q71" si="28">SUM(R70+T70)</f>
        <v>60</v>
      </c>
      <c r="R70" s="171">
        <v>60</v>
      </c>
      <c r="S70" s="171"/>
      <c r="T70" s="256"/>
      <c r="U70" s="316">
        <f t="shared" ref="U70:U71" si="29">SUM(V70+X70)</f>
        <v>60</v>
      </c>
      <c r="V70" s="171">
        <v>60</v>
      </c>
      <c r="W70" s="20"/>
      <c r="X70" s="23"/>
      <c r="Y70" s="7"/>
    </row>
    <row r="71" spans="1:25" s="4" customFormat="1" ht="21.6" customHeight="1" thickBot="1" x14ac:dyDescent="0.25">
      <c r="A71" s="484"/>
      <c r="B71" s="472"/>
      <c r="C71" s="485"/>
      <c r="D71" s="486"/>
      <c r="E71" s="487"/>
      <c r="F71" s="488" t="s">
        <v>9</v>
      </c>
      <c r="G71" s="488"/>
      <c r="H71" s="489"/>
      <c r="I71" s="43">
        <f>SUM(J71+L71)</f>
        <v>52.2</v>
      </c>
      <c r="J71" s="17">
        <f>SUM(J70)</f>
        <v>52.2</v>
      </c>
      <c r="K71" s="17">
        <f>SUM(K70)</f>
        <v>0</v>
      </c>
      <c r="L71" s="19">
        <f>SUM(L70)</f>
        <v>0</v>
      </c>
      <c r="M71" s="43">
        <f t="shared" ref="M71" si="30">SUM(N71+P71)</f>
        <v>70</v>
      </c>
      <c r="N71" s="17">
        <f>SUM(N70)</f>
        <v>70</v>
      </c>
      <c r="O71" s="17">
        <f>SUM(O70)</f>
        <v>0</v>
      </c>
      <c r="P71" s="19">
        <f>SUM(P70)</f>
        <v>0</v>
      </c>
      <c r="Q71" s="43">
        <f t="shared" si="28"/>
        <v>60</v>
      </c>
      <c r="R71" s="17">
        <f>SUM(R70)</f>
        <v>60</v>
      </c>
      <c r="S71" s="17">
        <f>SUM(S70)</f>
        <v>0</v>
      </c>
      <c r="T71" s="19">
        <f>SUM(T70)</f>
        <v>0</v>
      </c>
      <c r="U71" s="43">
        <f t="shared" si="29"/>
        <v>60</v>
      </c>
      <c r="V71" s="17">
        <f>SUM(V70)</f>
        <v>60</v>
      </c>
      <c r="W71" s="17">
        <f>SUM(W70)</f>
        <v>0</v>
      </c>
      <c r="X71" s="19">
        <f>SUM(X70)</f>
        <v>0</v>
      </c>
      <c r="Y71" s="7"/>
    </row>
    <row r="72" spans="1:25" s="4" customFormat="1" ht="29.25" customHeight="1" thickBot="1" x14ac:dyDescent="0.25">
      <c r="A72" s="484">
        <v>1</v>
      </c>
      <c r="B72" s="472">
        <v>1</v>
      </c>
      <c r="C72" s="485">
        <v>19</v>
      </c>
      <c r="D72" s="592" t="s">
        <v>337</v>
      </c>
      <c r="E72" s="487" t="s">
        <v>328</v>
      </c>
      <c r="F72" s="384" t="s">
        <v>45</v>
      </c>
      <c r="G72" s="225" t="s">
        <v>339</v>
      </c>
      <c r="H72" s="226" t="s">
        <v>23</v>
      </c>
      <c r="I72" s="316">
        <f>SUM(J72)</f>
        <v>0</v>
      </c>
      <c r="J72" s="171"/>
      <c r="K72" s="171"/>
      <c r="L72" s="256"/>
      <c r="M72" s="316">
        <f>SUM(N72)</f>
        <v>30</v>
      </c>
      <c r="N72" s="171">
        <v>30</v>
      </c>
      <c r="O72" s="171"/>
      <c r="P72" s="283"/>
      <c r="Q72" s="316">
        <f t="shared" ref="Q72:Q73" si="31">SUM(R72+T72)</f>
        <v>0</v>
      </c>
      <c r="R72" s="171"/>
      <c r="S72" s="171"/>
      <c r="T72" s="256"/>
      <c r="U72" s="316">
        <f t="shared" ref="U72:U73" si="32">SUM(V72+X72)</f>
        <v>0</v>
      </c>
      <c r="V72" s="171"/>
      <c r="W72" s="20"/>
      <c r="X72" s="23"/>
      <c r="Y72" s="7"/>
    </row>
    <row r="73" spans="1:25" s="4" customFormat="1" ht="29.25" customHeight="1" thickBot="1" x14ac:dyDescent="0.25">
      <c r="A73" s="484"/>
      <c r="B73" s="472"/>
      <c r="C73" s="485"/>
      <c r="D73" s="592"/>
      <c r="E73" s="487"/>
      <c r="F73" s="488" t="s">
        <v>9</v>
      </c>
      <c r="G73" s="488"/>
      <c r="H73" s="489"/>
      <c r="I73" s="43">
        <f>SUM(J73+L73)</f>
        <v>0</v>
      </c>
      <c r="J73" s="17">
        <f>SUM(J72)</f>
        <v>0</v>
      </c>
      <c r="K73" s="17">
        <f>SUM(K72)</f>
        <v>0</v>
      </c>
      <c r="L73" s="19">
        <f>SUM(L72)</f>
        <v>0</v>
      </c>
      <c r="M73" s="43">
        <f t="shared" ref="M73" si="33">SUM(N73+P73)</f>
        <v>30</v>
      </c>
      <c r="N73" s="17">
        <f>SUM(N72)</f>
        <v>30</v>
      </c>
      <c r="O73" s="17">
        <f>SUM(O72)</f>
        <v>0</v>
      </c>
      <c r="P73" s="19">
        <f>SUM(P72)</f>
        <v>0</v>
      </c>
      <c r="Q73" s="43">
        <f t="shared" si="31"/>
        <v>0</v>
      </c>
      <c r="R73" s="17">
        <f>SUM(R72)</f>
        <v>0</v>
      </c>
      <c r="S73" s="17">
        <f>SUM(S72)</f>
        <v>0</v>
      </c>
      <c r="T73" s="19">
        <f>SUM(T72)</f>
        <v>0</v>
      </c>
      <c r="U73" s="43">
        <f t="shared" si="32"/>
        <v>0</v>
      </c>
      <c r="V73" s="17">
        <f>SUM(V72)</f>
        <v>0</v>
      </c>
      <c r="W73" s="17">
        <f>SUM(W72)</f>
        <v>0</v>
      </c>
      <c r="X73" s="19">
        <f>SUM(X72)</f>
        <v>0</v>
      </c>
      <c r="Y73" s="7"/>
    </row>
    <row r="74" spans="1:25" s="2" customFormat="1" ht="18" customHeight="1" thickBot="1" x14ac:dyDescent="0.25">
      <c r="A74" s="193">
        <v>1</v>
      </c>
      <c r="B74" s="194">
        <v>1</v>
      </c>
      <c r="C74" s="743" t="s">
        <v>10</v>
      </c>
      <c r="D74" s="744"/>
      <c r="E74" s="744"/>
      <c r="F74" s="745"/>
      <c r="G74" s="745"/>
      <c r="H74" s="746"/>
      <c r="I74" s="365">
        <f>SUM(J74+L74)</f>
        <v>5445.3999999999978</v>
      </c>
      <c r="J74" s="442">
        <f>SUM(J13+J32+J35+J37+J40+J42+J44+J46+J49+J52+J54+J57+J60+J62+J64+J66+J69+J71+J73)</f>
        <v>4853.4999999999982</v>
      </c>
      <c r="K74" s="442">
        <f t="shared" ref="K74:L74" si="34">SUM(K13+K32+K35+K37+K40+K42+K44+K46+K49+K52+K54+K57+K60+K62+K64+K66+K69+K71+K73)</f>
        <v>3852.0000000000005</v>
      </c>
      <c r="L74" s="442">
        <f t="shared" si="34"/>
        <v>591.9</v>
      </c>
      <c r="M74" s="365">
        <f>SUM(N74+P74)</f>
        <v>5228.0000000000018</v>
      </c>
      <c r="N74" s="442">
        <f>SUM(N13+N32+N35+N37+N40+N42+N44+N46+N49+N52+N54+N57+N60+N62+N64+N66+N69+N71+N73)</f>
        <v>5122.5000000000018</v>
      </c>
      <c r="O74" s="442">
        <f t="shared" ref="O74:P74" si="35">SUM(O13+O32+O35+O37+O40+O42+O44+O46+O49+O52+O54+O57+O60+O62+O64+O66+O69+O71+O73)</f>
        <v>3953.9</v>
      </c>
      <c r="P74" s="442">
        <f t="shared" si="35"/>
        <v>105.5</v>
      </c>
      <c r="Q74" s="365">
        <f>SUM(R74+T74)</f>
        <v>5361.1000000000013</v>
      </c>
      <c r="R74" s="442">
        <f>SUM(R13+R32+R35+R37+R40+R42+R44+R46+R49+R52+R54+R57+R60+R62+R64+R66+R69+R71+R73)</f>
        <v>5156.1000000000013</v>
      </c>
      <c r="S74" s="442">
        <f>SUM(S13+S32+S35+S37+S40+S42+S44+S46+S49+S52+S54+S57+S60+S62+S64+S66+S69+S71+S73)</f>
        <v>3979.2999999999997</v>
      </c>
      <c r="T74" s="442">
        <f>SUM(T13+T32+T35+T37+T40+T42+T44+T46+T49+T52+T54+T57+T60+T62+T64+T66+T69+T71+T73)</f>
        <v>205</v>
      </c>
      <c r="U74" s="365">
        <f>SUM(V74+X74)</f>
        <v>5361.1000000000013</v>
      </c>
      <c r="V74" s="442">
        <f>SUM(V13+V32+V35+V37+V40+V42+V44+V46+V49+V52+V54+V57+V60+V62+V64+V66+V69+V71+V73)</f>
        <v>5156.1000000000013</v>
      </c>
      <c r="W74" s="442">
        <f t="shared" ref="W74:X74" si="36">SUM(W13+W32+W35+W37+W40+W42+W44+W46+W49+W52+W54+W57+W60+W62+W64+W66+W69+W71+W73)</f>
        <v>3979.2999999999997</v>
      </c>
      <c r="X74" s="442">
        <f t="shared" si="36"/>
        <v>205</v>
      </c>
      <c r="Y74" s="335"/>
    </row>
    <row r="75" spans="1:25" s="2" customFormat="1" ht="18.600000000000001" customHeight="1" thickBot="1" x14ac:dyDescent="0.25">
      <c r="A75" s="195">
        <v>1</v>
      </c>
      <c r="B75" s="196">
        <v>2</v>
      </c>
      <c r="C75" s="582" t="s">
        <v>25</v>
      </c>
      <c r="D75" s="583"/>
      <c r="E75" s="583"/>
      <c r="F75" s="583"/>
      <c r="G75" s="583"/>
      <c r="H75" s="583"/>
      <c r="I75" s="536"/>
      <c r="J75" s="536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7"/>
      <c r="Y75" s="170"/>
    </row>
    <row r="76" spans="1:25" ht="19.5" customHeight="1" thickBot="1" x14ac:dyDescent="0.25">
      <c r="A76" s="611">
        <v>1</v>
      </c>
      <c r="B76" s="498">
        <v>2</v>
      </c>
      <c r="C76" s="753">
        <v>1</v>
      </c>
      <c r="D76" s="724" t="s">
        <v>14</v>
      </c>
      <c r="E76" s="761">
        <v>8</v>
      </c>
      <c r="F76" s="197" t="s">
        <v>31</v>
      </c>
      <c r="G76" s="197" t="s">
        <v>76</v>
      </c>
      <c r="H76" s="198" t="s">
        <v>246</v>
      </c>
      <c r="I76" s="316">
        <f>SUM(J76+L76)</f>
        <v>0.9</v>
      </c>
      <c r="J76" s="171">
        <v>0.9</v>
      </c>
      <c r="K76" s="171">
        <v>0.9</v>
      </c>
      <c r="L76" s="256"/>
      <c r="M76" s="440">
        <f>SUM(N76+P76)</f>
        <v>1</v>
      </c>
      <c r="N76" s="171">
        <v>1</v>
      </c>
      <c r="O76" s="171">
        <v>1</v>
      </c>
      <c r="P76" s="283"/>
      <c r="Q76" s="440">
        <f t="shared" ref="Q76:Q99" si="37">SUM(R76+T76)</f>
        <v>1</v>
      </c>
      <c r="R76" s="171">
        <v>1</v>
      </c>
      <c r="S76" s="171">
        <v>1</v>
      </c>
      <c r="T76" s="256"/>
      <c r="U76" s="440">
        <f t="shared" ref="U76:U99" si="38">SUM(V76+X76)</f>
        <v>1</v>
      </c>
      <c r="V76" s="171">
        <v>1</v>
      </c>
      <c r="W76" s="171">
        <v>1</v>
      </c>
      <c r="X76" s="23"/>
      <c r="Y76" s="170"/>
    </row>
    <row r="77" spans="1:25" s="2" customFormat="1" ht="15" customHeight="1" thickBot="1" x14ac:dyDescent="0.25">
      <c r="A77" s="725"/>
      <c r="B77" s="499"/>
      <c r="C77" s="501"/>
      <c r="D77" s="538"/>
      <c r="E77" s="763"/>
      <c r="F77" s="506" t="s">
        <v>9</v>
      </c>
      <c r="G77" s="507"/>
      <c r="H77" s="508"/>
      <c r="I77" s="44">
        <f>SUM(J77+L77)</f>
        <v>0.9</v>
      </c>
      <c r="J77" s="139">
        <f>SUM(J76)</f>
        <v>0.9</v>
      </c>
      <c r="K77" s="139">
        <f>SUM(K76)</f>
        <v>0.9</v>
      </c>
      <c r="L77" s="141">
        <f>SUM(L76)</f>
        <v>0</v>
      </c>
      <c r="M77" s="44">
        <f>SUM(N77+P77)</f>
        <v>1</v>
      </c>
      <c r="N77" s="139">
        <f>SUM(N76)</f>
        <v>1</v>
      </c>
      <c r="O77" s="139">
        <f>SUM(O76)</f>
        <v>1</v>
      </c>
      <c r="P77" s="141">
        <f>SUM(P76)</f>
        <v>0</v>
      </c>
      <c r="Q77" s="44">
        <f t="shared" si="37"/>
        <v>1</v>
      </c>
      <c r="R77" s="139">
        <f>SUM(R76)</f>
        <v>1</v>
      </c>
      <c r="S77" s="139">
        <f>SUM(S76)</f>
        <v>1</v>
      </c>
      <c r="T77" s="141">
        <f>SUM(T76)</f>
        <v>0</v>
      </c>
      <c r="U77" s="44">
        <f t="shared" si="38"/>
        <v>1</v>
      </c>
      <c r="V77" s="139">
        <f>SUM(V76)</f>
        <v>1</v>
      </c>
      <c r="W77" s="139">
        <f>SUM(W76)</f>
        <v>1</v>
      </c>
      <c r="X77" s="19">
        <f>SUM(X76)</f>
        <v>0</v>
      </c>
      <c r="Y77" s="170"/>
    </row>
    <row r="78" spans="1:25" ht="21" customHeight="1" x14ac:dyDescent="0.2">
      <c r="A78" s="490">
        <v>1</v>
      </c>
      <c r="B78" s="472">
        <v>2</v>
      </c>
      <c r="C78" s="493">
        <v>2</v>
      </c>
      <c r="D78" s="511" t="s">
        <v>15</v>
      </c>
      <c r="E78" s="494">
        <v>3</v>
      </c>
      <c r="F78" s="753" t="s">
        <v>184</v>
      </c>
      <c r="G78" s="753" t="s">
        <v>77</v>
      </c>
      <c r="H78" s="259" t="s">
        <v>246</v>
      </c>
      <c r="I78" s="316">
        <f>SUM(J78)</f>
        <v>16.7</v>
      </c>
      <c r="J78" s="171">
        <v>16.7</v>
      </c>
      <c r="K78" s="171">
        <v>13.8</v>
      </c>
      <c r="L78" s="256"/>
      <c r="M78" s="440">
        <f>SUM(N78+P78)</f>
        <v>16.8</v>
      </c>
      <c r="N78" s="171">
        <v>16.8</v>
      </c>
      <c r="O78" s="171">
        <v>13.9</v>
      </c>
      <c r="P78" s="283"/>
      <c r="Q78" s="440">
        <f t="shared" si="37"/>
        <v>16.7</v>
      </c>
      <c r="R78" s="171">
        <v>16.7</v>
      </c>
      <c r="S78" s="171">
        <v>13.8</v>
      </c>
      <c r="T78" s="256"/>
      <c r="U78" s="440">
        <f t="shared" si="38"/>
        <v>16.7</v>
      </c>
      <c r="V78" s="171">
        <v>16.7</v>
      </c>
      <c r="W78" s="171">
        <v>13.8</v>
      </c>
      <c r="X78" s="23"/>
      <c r="Y78" s="170"/>
    </row>
    <row r="79" spans="1:25" ht="21" customHeight="1" thickBot="1" x14ac:dyDescent="0.25">
      <c r="A79" s="490"/>
      <c r="B79" s="472"/>
      <c r="C79" s="493"/>
      <c r="D79" s="511"/>
      <c r="E79" s="494"/>
      <c r="F79" s="754"/>
      <c r="G79" s="754"/>
      <c r="H79" s="364" t="s">
        <v>23</v>
      </c>
      <c r="I79" s="320"/>
      <c r="J79" s="294"/>
      <c r="K79" s="294"/>
      <c r="L79" s="317"/>
      <c r="M79" s="441">
        <f>SUM(N79)</f>
        <v>25.9</v>
      </c>
      <c r="N79" s="294">
        <v>25.9</v>
      </c>
      <c r="O79" s="294">
        <v>25</v>
      </c>
      <c r="P79" s="315"/>
      <c r="Q79" s="441">
        <f>SUM(R79)</f>
        <v>25.9</v>
      </c>
      <c r="R79" s="294">
        <v>25.9</v>
      </c>
      <c r="S79" s="294">
        <v>25</v>
      </c>
      <c r="T79" s="317"/>
      <c r="U79" s="441">
        <f>SUM(V79)</f>
        <v>25.9</v>
      </c>
      <c r="V79" s="294">
        <v>25.9</v>
      </c>
      <c r="W79" s="294">
        <v>25</v>
      </c>
      <c r="X79" s="28"/>
      <c r="Y79" s="170"/>
    </row>
    <row r="80" spans="1:25" s="2" customFormat="1" ht="21" customHeight="1" thickBot="1" x14ac:dyDescent="0.25">
      <c r="A80" s="490"/>
      <c r="B80" s="472"/>
      <c r="C80" s="493"/>
      <c r="D80" s="511"/>
      <c r="E80" s="494"/>
      <c r="F80" s="506" t="s">
        <v>9</v>
      </c>
      <c r="G80" s="507"/>
      <c r="H80" s="508"/>
      <c r="I80" s="44">
        <f>SUM(J80+L80)</f>
        <v>16.7</v>
      </c>
      <c r="J80" s="139">
        <f>SUM(J78)</f>
        <v>16.7</v>
      </c>
      <c r="K80" s="139">
        <f>SUM(K78)</f>
        <v>13.8</v>
      </c>
      <c r="L80" s="141">
        <f>SUM(L78)</f>
        <v>0</v>
      </c>
      <c r="M80" s="44">
        <f>SUM(N80+P80)</f>
        <v>42.7</v>
      </c>
      <c r="N80" s="139">
        <f>SUM(N78+N79)</f>
        <v>42.7</v>
      </c>
      <c r="O80" s="139">
        <f>SUM(O78+O79)</f>
        <v>38.9</v>
      </c>
      <c r="P80" s="141">
        <f>SUM(P78)</f>
        <v>0</v>
      </c>
      <c r="Q80" s="44">
        <f t="shared" si="37"/>
        <v>42.599999999999994</v>
      </c>
      <c r="R80" s="139">
        <f>SUM(R78+R79)</f>
        <v>42.599999999999994</v>
      </c>
      <c r="S80" s="139">
        <f>SUM(S78+S79)</f>
        <v>38.799999999999997</v>
      </c>
      <c r="T80" s="141">
        <f>SUM(T78)</f>
        <v>0</v>
      </c>
      <c r="U80" s="44">
        <f t="shared" si="38"/>
        <v>42.599999999999994</v>
      </c>
      <c r="V80" s="139">
        <f>SUM(V78+V79)</f>
        <v>42.599999999999994</v>
      </c>
      <c r="W80" s="139">
        <f>SUM(W78+W79)</f>
        <v>38.799999999999997</v>
      </c>
      <c r="X80" s="19">
        <f>SUM(X78)</f>
        <v>0</v>
      </c>
      <c r="Y80" s="170"/>
    </row>
    <row r="81" spans="1:25" ht="21.75" customHeight="1" x14ac:dyDescent="0.2">
      <c r="A81" s="490">
        <v>1</v>
      </c>
      <c r="B81" s="472">
        <v>2</v>
      </c>
      <c r="C81" s="493">
        <v>3</v>
      </c>
      <c r="D81" s="511" t="s">
        <v>16</v>
      </c>
      <c r="E81" s="494">
        <v>16</v>
      </c>
      <c r="F81" s="501" t="s">
        <v>48</v>
      </c>
      <c r="G81" s="501" t="s">
        <v>78</v>
      </c>
      <c r="H81" s="240" t="s">
        <v>246</v>
      </c>
      <c r="I81" s="316">
        <f>SUM(J81)</f>
        <v>23.1</v>
      </c>
      <c r="J81" s="282">
        <v>23.1</v>
      </c>
      <c r="K81" s="282">
        <v>22.8</v>
      </c>
      <c r="L81" s="256"/>
      <c r="M81" s="318">
        <f>SUM(N81)</f>
        <v>22.8</v>
      </c>
      <c r="N81" s="282">
        <v>22.8</v>
      </c>
      <c r="O81" s="282">
        <v>22.5</v>
      </c>
      <c r="P81" s="30"/>
      <c r="Q81" s="440">
        <f t="shared" si="37"/>
        <v>22.8</v>
      </c>
      <c r="R81" s="292">
        <v>22.8</v>
      </c>
      <c r="S81" s="292">
        <v>22.5</v>
      </c>
      <c r="T81" s="252"/>
      <c r="U81" s="440">
        <f t="shared" si="38"/>
        <v>22.8</v>
      </c>
      <c r="V81" s="292">
        <v>22.8</v>
      </c>
      <c r="W81" s="292">
        <v>22.5</v>
      </c>
      <c r="X81" s="31"/>
      <c r="Y81" s="170"/>
    </row>
    <row r="82" spans="1:25" s="3" customFormat="1" ht="21.75" customHeight="1" thickBot="1" x14ac:dyDescent="0.25">
      <c r="A82" s="490"/>
      <c r="B82" s="472"/>
      <c r="C82" s="493"/>
      <c r="D82" s="511"/>
      <c r="E82" s="494"/>
      <c r="F82" s="492"/>
      <c r="G82" s="492"/>
      <c r="H82" s="182" t="s">
        <v>23</v>
      </c>
      <c r="I82" s="316">
        <f>SUM(J82)</f>
        <v>0</v>
      </c>
      <c r="J82" s="284"/>
      <c r="K82" s="284"/>
      <c r="L82" s="256"/>
      <c r="M82" s="320">
        <f t="shared" ref="M82:M99" si="39">SUM(N82+P82)</f>
        <v>5.2</v>
      </c>
      <c r="N82" s="284">
        <v>5.2</v>
      </c>
      <c r="O82" s="284">
        <v>4.5999999999999996</v>
      </c>
      <c r="P82" s="285"/>
      <c r="Q82" s="440">
        <f t="shared" si="37"/>
        <v>3.6</v>
      </c>
      <c r="R82" s="171">
        <v>3.6</v>
      </c>
      <c r="S82" s="171">
        <v>3</v>
      </c>
      <c r="T82" s="256"/>
      <c r="U82" s="440">
        <f t="shared" si="38"/>
        <v>3.6</v>
      </c>
      <c r="V82" s="171">
        <v>3.6</v>
      </c>
      <c r="W82" s="171">
        <v>3</v>
      </c>
      <c r="X82" s="23"/>
      <c r="Y82" s="170"/>
    </row>
    <row r="83" spans="1:25" s="2" customFormat="1" ht="21.75" customHeight="1" thickBot="1" x14ac:dyDescent="0.25">
      <c r="A83" s="490"/>
      <c r="B83" s="472"/>
      <c r="C83" s="493"/>
      <c r="D83" s="511"/>
      <c r="E83" s="494"/>
      <c r="F83" s="506" t="s">
        <v>9</v>
      </c>
      <c r="G83" s="507"/>
      <c r="H83" s="508"/>
      <c r="I83" s="44">
        <f>SUM(J83+L83)</f>
        <v>23.1</v>
      </c>
      <c r="J83" s="139">
        <f>SUM(J81+J82)</f>
        <v>23.1</v>
      </c>
      <c r="K83" s="139">
        <f>SUM(K81+K82)</f>
        <v>22.8</v>
      </c>
      <c r="L83" s="140">
        <f>SUM(L81+L82)</f>
        <v>0</v>
      </c>
      <c r="M83" s="44">
        <f t="shared" si="39"/>
        <v>28</v>
      </c>
      <c r="N83" s="139">
        <f>SUM(N81+N82)</f>
        <v>28</v>
      </c>
      <c r="O83" s="139">
        <f>SUM(O81+O82)</f>
        <v>27.1</v>
      </c>
      <c r="P83" s="141"/>
      <c r="Q83" s="158">
        <f t="shared" si="37"/>
        <v>26.400000000000002</v>
      </c>
      <c r="R83" s="139">
        <f>SUM(R81+R82)</f>
        <v>26.400000000000002</v>
      </c>
      <c r="S83" s="139">
        <f>SUM(S81+S82)</f>
        <v>25.5</v>
      </c>
      <c r="T83" s="141"/>
      <c r="U83" s="44">
        <f t="shared" si="38"/>
        <v>26.400000000000002</v>
      </c>
      <c r="V83" s="139">
        <f>SUM(V81+V82)</f>
        <v>26.400000000000002</v>
      </c>
      <c r="W83" s="17">
        <f>SUM(W81+W82)</f>
        <v>25.5</v>
      </c>
      <c r="X83" s="19"/>
      <c r="Y83" s="170"/>
    </row>
    <row r="84" spans="1:25" ht="21.75" customHeight="1" x14ac:dyDescent="0.2">
      <c r="A84" s="490">
        <v>1</v>
      </c>
      <c r="B84" s="472">
        <v>2</v>
      </c>
      <c r="C84" s="493">
        <v>4</v>
      </c>
      <c r="D84" s="511" t="s">
        <v>283</v>
      </c>
      <c r="E84" s="494">
        <v>3</v>
      </c>
      <c r="F84" s="493" t="s">
        <v>237</v>
      </c>
      <c r="G84" s="493" t="s">
        <v>79</v>
      </c>
      <c r="H84" s="184" t="s">
        <v>246</v>
      </c>
      <c r="I84" s="316">
        <f>SUM(J84)</f>
        <v>8.1999999999999993</v>
      </c>
      <c r="J84" s="292">
        <v>8.1999999999999993</v>
      </c>
      <c r="K84" s="292">
        <v>8.1</v>
      </c>
      <c r="L84" s="256"/>
      <c r="M84" s="440">
        <f t="shared" si="39"/>
        <v>8.1999999999999993</v>
      </c>
      <c r="N84" s="292">
        <v>8.1999999999999993</v>
      </c>
      <c r="O84" s="292">
        <v>8.1</v>
      </c>
      <c r="P84" s="266"/>
      <c r="Q84" s="440">
        <f t="shared" si="37"/>
        <v>8.1999999999999993</v>
      </c>
      <c r="R84" s="171">
        <v>8.1999999999999993</v>
      </c>
      <c r="S84" s="171">
        <v>8.1</v>
      </c>
      <c r="T84" s="256"/>
      <c r="U84" s="440">
        <f t="shared" si="38"/>
        <v>8.1999999999999993</v>
      </c>
      <c r="V84" s="171">
        <v>8.1999999999999993</v>
      </c>
      <c r="W84" s="171">
        <v>8.1</v>
      </c>
      <c r="X84" s="23"/>
      <c r="Y84" s="170"/>
    </row>
    <row r="85" spans="1:25" ht="21.75" customHeight="1" thickBot="1" x14ac:dyDescent="0.25">
      <c r="A85" s="490"/>
      <c r="B85" s="472"/>
      <c r="C85" s="493"/>
      <c r="D85" s="511"/>
      <c r="E85" s="494"/>
      <c r="F85" s="492"/>
      <c r="G85" s="492"/>
      <c r="H85" s="182" t="s">
        <v>23</v>
      </c>
      <c r="I85" s="316">
        <f>SUM(J85)</f>
        <v>19.2</v>
      </c>
      <c r="J85" s="171">
        <v>19.2</v>
      </c>
      <c r="K85" s="171">
        <v>18.8</v>
      </c>
      <c r="L85" s="256"/>
      <c r="M85" s="440">
        <f t="shared" si="39"/>
        <v>22.5</v>
      </c>
      <c r="N85" s="171">
        <v>22.5</v>
      </c>
      <c r="O85" s="171">
        <v>21.6</v>
      </c>
      <c r="P85" s="283"/>
      <c r="Q85" s="440">
        <f t="shared" si="37"/>
        <v>23</v>
      </c>
      <c r="R85" s="171">
        <v>23</v>
      </c>
      <c r="S85" s="171">
        <v>22.1</v>
      </c>
      <c r="T85" s="256"/>
      <c r="U85" s="440">
        <f t="shared" si="38"/>
        <v>23</v>
      </c>
      <c r="V85" s="171">
        <v>23</v>
      </c>
      <c r="W85" s="171">
        <v>22.1</v>
      </c>
      <c r="X85" s="23"/>
      <c r="Y85" s="170"/>
    </row>
    <row r="86" spans="1:25" s="2" customFormat="1" ht="21.75" customHeight="1" thickBot="1" x14ac:dyDescent="0.25">
      <c r="A86" s="490"/>
      <c r="B86" s="472"/>
      <c r="C86" s="493"/>
      <c r="D86" s="511"/>
      <c r="E86" s="494"/>
      <c r="F86" s="506" t="s">
        <v>9</v>
      </c>
      <c r="G86" s="507"/>
      <c r="H86" s="508"/>
      <c r="I86" s="44">
        <f>SUM(J86+L86)</f>
        <v>27.4</v>
      </c>
      <c r="J86" s="139">
        <f>J84+J85</f>
        <v>27.4</v>
      </c>
      <c r="K86" s="139">
        <f>K84+K85</f>
        <v>26.9</v>
      </c>
      <c r="L86" s="141">
        <f>L84+L85</f>
        <v>0</v>
      </c>
      <c r="M86" s="44">
        <f t="shared" si="39"/>
        <v>30.7</v>
      </c>
      <c r="N86" s="139">
        <f>N84+N85</f>
        <v>30.7</v>
      </c>
      <c r="O86" s="139">
        <f>O84+O85</f>
        <v>29.700000000000003</v>
      </c>
      <c r="P86" s="141">
        <f>P84+P85</f>
        <v>0</v>
      </c>
      <c r="Q86" s="44">
        <f t="shared" si="37"/>
        <v>31.2</v>
      </c>
      <c r="R86" s="139">
        <f>R84+R85</f>
        <v>31.2</v>
      </c>
      <c r="S86" s="139">
        <f>S84+S85</f>
        <v>30.200000000000003</v>
      </c>
      <c r="T86" s="141">
        <f>T84+T85</f>
        <v>0</v>
      </c>
      <c r="U86" s="44">
        <f t="shared" si="38"/>
        <v>31.2</v>
      </c>
      <c r="V86" s="139">
        <f>V84+V85</f>
        <v>31.2</v>
      </c>
      <c r="W86" s="17">
        <f>W84+W85</f>
        <v>30.200000000000003</v>
      </c>
      <c r="X86" s="19">
        <f>X84+X85</f>
        <v>0</v>
      </c>
      <c r="Y86" s="170"/>
    </row>
    <row r="87" spans="1:25" ht="21.75" customHeight="1" x14ac:dyDescent="0.2">
      <c r="A87" s="490">
        <v>1</v>
      </c>
      <c r="B87" s="472">
        <v>2</v>
      </c>
      <c r="C87" s="493">
        <v>5</v>
      </c>
      <c r="D87" s="511" t="s">
        <v>17</v>
      </c>
      <c r="E87" s="494">
        <v>8</v>
      </c>
      <c r="F87" s="493" t="s">
        <v>237</v>
      </c>
      <c r="G87" s="493" t="s">
        <v>80</v>
      </c>
      <c r="H87" s="184" t="s">
        <v>246</v>
      </c>
      <c r="I87" s="316">
        <f>SUM(J87)</f>
        <v>30.4</v>
      </c>
      <c r="J87" s="171">
        <v>30.4</v>
      </c>
      <c r="K87" s="171">
        <v>30</v>
      </c>
      <c r="L87" s="256"/>
      <c r="M87" s="440">
        <f t="shared" si="39"/>
        <v>31.2</v>
      </c>
      <c r="N87" s="171">
        <v>31.2</v>
      </c>
      <c r="O87" s="171">
        <v>30.8</v>
      </c>
      <c r="P87" s="283"/>
      <c r="Q87" s="440">
        <f t="shared" si="37"/>
        <v>31.2</v>
      </c>
      <c r="R87" s="171">
        <v>31.2</v>
      </c>
      <c r="S87" s="171">
        <v>30.8</v>
      </c>
      <c r="T87" s="256"/>
      <c r="U87" s="440">
        <f t="shared" si="38"/>
        <v>31.2</v>
      </c>
      <c r="V87" s="171">
        <v>31.2</v>
      </c>
      <c r="W87" s="171">
        <v>30.8</v>
      </c>
      <c r="X87" s="23"/>
      <c r="Y87" s="170"/>
    </row>
    <row r="88" spans="1:25" s="3" customFormat="1" ht="21.75" customHeight="1" thickBot="1" x14ac:dyDescent="0.25">
      <c r="A88" s="490"/>
      <c r="B88" s="472"/>
      <c r="C88" s="493"/>
      <c r="D88" s="511"/>
      <c r="E88" s="494"/>
      <c r="F88" s="492"/>
      <c r="G88" s="492"/>
      <c r="H88" s="182" t="s">
        <v>23</v>
      </c>
      <c r="I88" s="316">
        <f>SUM(J88)</f>
        <v>39.200000000000003</v>
      </c>
      <c r="J88" s="171">
        <v>39.200000000000003</v>
      </c>
      <c r="K88" s="171">
        <v>38.6</v>
      </c>
      <c r="L88" s="256"/>
      <c r="M88" s="440">
        <f t="shared" si="39"/>
        <v>45.4</v>
      </c>
      <c r="N88" s="171">
        <v>45.4</v>
      </c>
      <c r="O88" s="171">
        <v>43.7</v>
      </c>
      <c r="P88" s="283"/>
      <c r="Q88" s="440">
        <f t="shared" si="37"/>
        <v>46.9</v>
      </c>
      <c r="R88" s="171">
        <v>46.9</v>
      </c>
      <c r="S88" s="171">
        <v>45.1</v>
      </c>
      <c r="T88" s="256"/>
      <c r="U88" s="440">
        <f t="shared" si="38"/>
        <v>46.9</v>
      </c>
      <c r="V88" s="171">
        <v>46.9</v>
      </c>
      <c r="W88" s="171">
        <v>45.1</v>
      </c>
      <c r="X88" s="23"/>
      <c r="Y88" s="170"/>
    </row>
    <row r="89" spans="1:25" s="2" customFormat="1" ht="21.75" customHeight="1" thickBot="1" x14ac:dyDescent="0.25">
      <c r="A89" s="490"/>
      <c r="B89" s="472"/>
      <c r="C89" s="493"/>
      <c r="D89" s="511"/>
      <c r="E89" s="494"/>
      <c r="F89" s="506" t="s">
        <v>9</v>
      </c>
      <c r="G89" s="507"/>
      <c r="H89" s="508"/>
      <c r="I89" s="44">
        <f>SUM(J89+L89)</f>
        <v>69.599999999999994</v>
      </c>
      <c r="J89" s="139">
        <f>J87+J88</f>
        <v>69.599999999999994</v>
      </c>
      <c r="K89" s="139">
        <f>K87+K88</f>
        <v>68.599999999999994</v>
      </c>
      <c r="L89" s="141">
        <f>L87+L88</f>
        <v>0</v>
      </c>
      <c r="M89" s="44">
        <f t="shared" si="39"/>
        <v>76.599999999999994</v>
      </c>
      <c r="N89" s="139">
        <f>N87+N88</f>
        <v>76.599999999999994</v>
      </c>
      <c r="O89" s="139">
        <f>O87+O88</f>
        <v>74.5</v>
      </c>
      <c r="P89" s="141">
        <f>P87+P88</f>
        <v>0</v>
      </c>
      <c r="Q89" s="44">
        <f t="shared" si="37"/>
        <v>78.099999999999994</v>
      </c>
      <c r="R89" s="139">
        <f>R87+R88</f>
        <v>78.099999999999994</v>
      </c>
      <c r="S89" s="139">
        <f>S87+S88</f>
        <v>75.900000000000006</v>
      </c>
      <c r="T89" s="141">
        <f>T87+T88</f>
        <v>0</v>
      </c>
      <c r="U89" s="44">
        <f t="shared" si="38"/>
        <v>78.099999999999994</v>
      </c>
      <c r="V89" s="139">
        <f>V87+V88</f>
        <v>78.099999999999994</v>
      </c>
      <c r="W89" s="17">
        <f>W87+W88</f>
        <v>75.900000000000006</v>
      </c>
      <c r="X89" s="19">
        <f>X87+X88</f>
        <v>0</v>
      </c>
      <c r="Y89" s="170"/>
    </row>
    <row r="90" spans="1:25" ht="18.75" customHeight="1" thickBot="1" x14ac:dyDescent="0.25">
      <c r="A90" s="490">
        <v>1</v>
      </c>
      <c r="B90" s="472">
        <v>2</v>
      </c>
      <c r="C90" s="493">
        <v>6</v>
      </c>
      <c r="D90" s="511" t="s">
        <v>186</v>
      </c>
      <c r="E90" s="494">
        <v>9</v>
      </c>
      <c r="F90" s="181" t="s">
        <v>185</v>
      </c>
      <c r="G90" s="181" t="s">
        <v>81</v>
      </c>
      <c r="H90" s="182" t="s">
        <v>246</v>
      </c>
      <c r="I90" s="316">
        <f>SUM(J90)</f>
        <v>0</v>
      </c>
      <c r="J90" s="171"/>
      <c r="K90" s="171"/>
      <c r="L90" s="256"/>
      <c r="M90" s="440">
        <f t="shared" si="39"/>
        <v>0.6</v>
      </c>
      <c r="N90" s="171">
        <v>0.6</v>
      </c>
      <c r="O90" s="171"/>
      <c r="P90" s="283"/>
      <c r="Q90" s="440">
        <f t="shared" si="37"/>
        <v>0.6</v>
      </c>
      <c r="R90" s="171">
        <v>0.6</v>
      </c>
      <c r="S90" s="171"/>
      <c r="T90" s="256"/>
      <c r="U90" s="440">
        <f t="shared" si="38"/>
        <v>0.6</v>
      </c>
      <c r="V90" s="171">
        <v>0.6</v>
      </c>
      <c r="W90" s="33"/>
      <c r="X90" s="23"/>
      <c r="Y90" s="170"/>
    </row>
    <row r="91" spans="1:25" s="2" customFormat="1" ht="25.5" customHeight="1" thickBot="1" x14ac:dyDescent="0.25">
      <c r="A91" s="490"/>
      <c r="B91" s="472"/>
      <c r="C91" s="493"/>
      <c r="D91" s="511"/>
      <c r="E91" s="494"/>
      <c r="F91" s="506" t="s">
        <v>9</v>
      </c>
      <c r="G91" s="507"/>
      <c r="H91" s="508"/>
      <c r="I91" s="44">
        <f>SUM(J91+L91)</f>
        <v>0</v>
      </c>
      <c r="J91" s="139">
        <f>SUM(J90)</f>
        <v>0</v>
      </c>
      <c r="K91" s="139">
        <f>SUM(K90)</f>
        <v>0</v>
      </c>
      <c r="L91" s="141">
        <f>SUM(L90)</f>
        <v>0</v>
      </c>
      <c r="M91" s="44">
        <f t="shared" si="39"/>
        <v>0.6</v>
      </c>
      <c r="N91" s="139">
        <f>SUM(N90)</f>
        <v>0.6</v>
      </c>
      <c r="O91" s="139">
        <f>SUM(O90)</f>
        <v>0</v>
      </c>
      <c r="P91" s="141">
        <f>SUM(P90)</f>
        <v>0</v>
      </c>
      <c r="Q91" s="44">
        <f t="shared" si="37"/>
        <v>0.6</v>
      </c>
      <c r="R91" s="139">
        <f>SUM(R90)</f>
        <v>0.6</v>
      </c>
      <c r="S91" s="139">
        <f>SUM(S90)</f>
        <v>0</v>
      </c>
      <c r="T91" s="141">
        <f>SUM(T90)</f>
        <v>0</v>
      </c>
      <c r="U91" s="44">
        <f t="shared" si="38"/>
        <v>0.6</v>
      </c>
      <c r="V91" s="139">
        <f>SUM(V90)</f>
        <v>0.6</v>
      </c>
      <c r="W91" s="17">
        <f>SUM(W90)</f>
        <v>0</v>
      </c>
      <c r="X91" s="19">
        <f>SUM(X90)</f>
        <v>0</v>
      </c>
      <c r="Y91" s="170"/>
    </row>
    <row r="92" spans="1:25" ht="21.75" customHeight="1" thickBot="1" x14ac:dyDescent="0.25">
      <c r="A92" s="490">
        <v>1</v>
      </c>
      <c r="B92" s="472">
        <v>2</v>
      </c>
      <c r="C92" s="493">
        <v>7</v>
      </c>
      <c r="D92" s="525" t="s">
        <v>18</v>
      </c>
      <c r="E92" s="494">
        <v>12</v>
      </c>
      <c r="F92" s="181" t="s">
        <v>237</v>
      </c>
      <c r="G92" s="181" t="s">
        <v>137</v>
      </c>
      <c r="H92" s="182" t="s">
        <v>246</v>
      </c>
      <c r="I92" s="316">
        <f>SUM(J92)</f>
        <v>6.7</v>
      </c>
      <c r="J92" s="171">
        <v>6.7</v>
      </c>
      <c r="K92" s="171">
        <v>6.6</v>
      </c>
      <c r="L92" s="256"/>
      <c r="M92" s="440">
        <f t="shared" si="39"/>
        <v>9</v>
      </c>
      <c r="N92" s="171">
        <v>9</v>
      </c>
      <c r="O92" s="171">
        <v>8.9</v>
      </c>
      <c r="P92" s="283"/>
      <c r="Q92" s="440">
        <f t="shared" si="37"/>
        <v>9</v>
      </c>
      <c r="R92" s="171">
        <v>9</v>
      </c>
      <c r="S92" s="171">
        <v>8.9</v>
      </c>
      <c r="T92" s="256"/>
      <c r="U92" s="440">
        <f t="shared" si="38"/>
        <v>9</v>
      </c>
      <c r="V92" s="171">
        <v>9</v>
      </c>
      <c r="W92" s="171">
        <v>8.9</v>
      </c>
      <c r="X92" s="23"/>
      <c r="Y92" s="170"/>
    </row>
    <row r="93" spans="1:25" s="2" customFormat="1" ht="21.75" customHeight="1" thickBot="1" x14ac:dyDescent="0.25">
      <c r="A93" s="490"/>
      <c r="B93" s="472"/>
      <c r="C93" s="493"/>
      <c r="D93" s="538"/>
      <c r="E93" s="494"/>
      <c r="F93" s="506" t="s">
        <v>9</v>
      </c>
      <c r="G93" s="507"/>
      <c r="H93" s="508"/>
      <c r="I93" s="44">
        <f>SUM(J93+L93)</f>
        <v>6.7</v>
      </c>
      <c r="J93" s="139">
        <f>SUM(J92)</f>
        <v>6.7</v>
      </c>
      <c r="K93" s="139">
        <f>SUM(K92)</f>
        <v>6.6</v>
      </c>
      <c r="L93" s="141">
        <f>SUM(L92)</f>
        <v>0</v>
      </c>
      <c r="M93" s="44">
        <f t="shared" si="39"/>
        <v>9</v>
      </c>
      <c r="N93" s="139">
        <f>SUM(N92)</f>
        <v>9</v>
      </c>
      <c r="O93" s="139">
        <f>SUM(O92)</f>
        <v>8.9</v>
      </c>
      <c r="P93" s="141">
        <f>SUM(P92)</f>
        <v>0</v>
      </c>
      <c r="Q93" s="44">
        <f t="shared" si="37"/>
        <v>9</v>
      </c>
      <c r="R93" s="139">
        <f>SUM(R92)</f>
        <v>9</v>
      </c>
      <c r="S93" s="139">
        <f>SUM(S92)</f>
        <v>8.9</v>
      </c>
      <c r="T93" s="141">
        <f>SUM(T92)</f>
        <v>0</v>
      </c>
      <c r="U93" s="44">
        <f t="shared" si="38"/>
        <v>9</v>
      </c>
      <c r="V93" s="139">
        <f>SUM(V92)</f>
        <v>9</v>
      </c>
      <c r="W93" s="17">
        <f>SUM(W92)</f>
        <v>8.9</v>
      </c>
      <c r="X93" s="19">
        <f>SUM(X92)</f>
        <v>0</v>
      </c>
      <c r="Y93" s="170"/>
    </row>
    <row r="94" spans="1:25" ht="22.5" customHeight="1" x14ac:dyDescent="0.2">
      <c r="A94" s="490">
        <v>1</v>
      </c>
      <c r="B94" s="472">
        <v>2</v>
      </c>
      <c r="C94" s="493">
        <v>8</v>
      </c>
      <c r="D94" s="511" t="s">
        <v>19</v>
      </c>
      <c r="E94" s="494">
        <v>13</v>
      </c>
      <c r="F94" s="501" t="s">
        <v>241</v>
      </c>
      <c r="G94" s="491" t="s">
        <v>82</v>
      </c>
      <c r="H94" s="205" t="s">
        <v>246</v>
      </c>
      <c r="I94" s="316">
        <f>SUM(J94)</f>
        <v>6.7</v>
      </c>
      <c r="J94" s="171">
        <v>6.7</v>
      </c>
      <c r="K94" s="171">
        <v>5.9</v>
      </c>
      <c r="L94" s="256"/>
      <c r="M94" s="440">
        <f t="shared" si="39"/>
        <v>23.3</v>
      </c>
      <c r="N94" s="171">
        <v>23.3</v>
      </c>
      <c r="O94" s="171">
        <v>20.5</v>
      </c>
      <c r="P94" s="283"/>
      <c r="Q94" s="440">
        <f t="shared" si="37"/>
        <v>23.3</v>
      </c>
      <c r="R94" s="171">
        <v>23.3</v>
      </c>
      <c r="S94" s="171">
        <v>20.5</v>
      </c>
      <c r="T94" s="256"/>
      <c r="U94" s="440">
        <f t="shared" si="38"/>
        <v>23.3</v>
      </c>
      <c r="V94" s="171">
        <v>23.3</v>
      </c>
      <c r="W94" s="171">
        <v>20.5</v>
      </c>
      <c r="X94" s="23"/>
      <c r="Y94" s="170"/>
    </row>
    <row r="95" spans="1:25" ht="22.5" customHeight="1" thickBot="1" x14ac:dyDescent="0.25">
      <c r="A95" s="490"/>
      <c r="B95" s="472"/>
      <c r="C95" s="493"/>
      <c r="D95" s="511"/>
      <c r="E95" s="494"/>
      <c r="F95" s="500"/>
      <c r="G95" s="492"/>
      <c r="H95" s="259" t="s">
        <v>23</v>
      </c>
      <c r="I95" s="441">
        <f>SUM(J95)</f>
        <v>0</v>
      </c>
      <c r="J95" s="294"/>
      <c r="K95" s="294"/>
      <c r="L95" s="317"/>
      <c r="M95" s="441">
        <f>SUM(N95)</f>
        <v>3.2</v>
      </c>
      <c r="N95" s="294">
        <v>3.2</v>
      </c>
      <c r="O95" s="294">
        <v>2.6</v>
      </c>
      <c r="P95" s="315"/>
      <c r="Q95" s="441">
        <f>SUM(R95)</f>
        <v>13.5</v>
      </c>
      <c r="R95" s="294">
        <v>13.5</v>
      </c>
      <c r="S95" s="294">
        <v>12.8</v>
      </c>
      <c r="T95" s="317"/>
      <c r="U95" s="441">
        <f>SUM(V95)</f>
        <v>13.5</v>
      </c>
      <c r="V95" s="294">
        <v>13.5</v>
      </c>
      <c r="W95" s="294">
        <v>12.8</v>
      </c>
      <c r="X95" s="28"/>
      <c r="Y95" s="170"/>
    </row>
    <row r="96" spans="1:25" s="2" customFormat="1" ht="22.5" customHeight="1" thickBot="1" x14ac:dyDescent="0.25">
      <c r="A96" s="490"/>
      <c r="B96" s="472"/>
      <c r="C96" s="493"/>
      <c r="D96" s="511"/>
      <c r="E96" s="494"/>
      <c r="F96" s="570" t="s">
        <v>9</v>
      </c>
      <c r="G96" s="571"/>
      <c r="H96" s="508"/>
      <c r="I96" s="44">
        <f>SUM(J96+L96)</f>
        <v>6.7</v>
      </c>
      <c r="J96" s="139">
        <f>SUM(J94+J95)</f>
        <v>6.7</v>
      </c>
      <c r="K96" s="139">
        <f>SUM(K94+K95)</f>
        <v>5.9</v>
      </c>
      <c r="L96" s="141">
        <f>SUM(L94)</f>
        <v>0</v>
      </c>
      <c r="M96" s="44">
        <f t="shared" si="39"/>
        <v>26.5</v>
      </c>
      <c r="N96" s="139">
        <f>SUM(N94+N95)</f>
        <v>26.5</v>
      </c>
      <c r="O96" s="139">
        <f>SUM(O94+O95)</f>
        <v>23.1</v>
      </c>
      <c r="P96" s="141">
        <f>SUM(P94)</f>
        <v>0</v>
      </c>
      <c r="Q96" s="44">
        <f t="shared" si="37"/>
        <v>36.799999999999997</v>
      </c>
      <c r="R96" s="139">
        <f>SUM(R94+R95)</f>
        <v>36.799999999999997</v>
      </c>
      <c r="S96" s="139">
        <f>SUM(S94+S95)</f>
        <v>33.299999999999997</v>
      </c>
      <c r="T96" s="141">
        <f>SUM(T94)</f>
        <v>0</v>
      </c>
      <c r="U96" s="44">
        <f t="shared" si="38"/>
        <v>36.799999999999997</v>
      </c>
      <c r="V96" s="139">
        <f>SUM(V94+V95)</f>
        <v>36.799999999999997</v>
      </c>
      <c r="W96" s="139">
        <f>SUM(W94+W95)</f>
        <v>33.299999999999997</v>
      </c>
      <c r="X96" s="19">
        <f>SUM(X94)</f>
        <v>0</v>
      </c>
      <c r="Y96" s="170"/>
    </row>
    <row r="97" spans="1:25" ht="21.75" customHeight="1" x14ac:dyDescent="0.2">
      <c r="A97" s="490">
        <v>1</v>
      </c>
      <c r="B97" s="472">
        <v>2</v>
      </c>
      <c r="C97" s="493">
        <v>9</v>
      </c>
      <c r="D97" s="525" t="s">
        <v>20</v>
      </c>
      <c r="E97" s="494">
        <v>13</v>
      </c>
      <c r="F97" s="491" t="s">
        <v>187</v>
      </c>
      <c r="G97" s="491" t="s">
        <v>83</v>
      </c>
      <c r="H97" s="374" t="s">
        <v>246</v>
      </c>
      <c r="I97" s="316">
        <f>SUM(J97)</f>
        <v>37.799999999999997</v>
      </c>
      <c r="J97" s="171">
        <v>37.799999999999997</v>
      </c>
      <c r="K97" s="171">
        <v>31.3</v>
      </c>
      <c r="L97" s="256"/>
      <c r="M97" s="440">
        <f t="shared" si="39"/>
        <v>39.799999999999997</v>
      </c>
      <c r="N97" s="171">
        <v>39.799999999999997</v>
      </c>
      <c r="O97" s="171">
        <v>33.299999999999997</v>
      </c>
      <c r="P97" s="283"/>
      <c r="Q97" s="440">
        <f t="shared" si="37"/>
        <v>39.799999999999997</v>
      </c>
      <c r="R97" s="171">
        <v>39.799999999999997</v>
      </c>
      <c r="S97" s="171">
        <v>33.299999999999997</v>
      </c>
      <c r="T97" s="256"/>
      <c r="U97" s="440">
        <f t="shared" si="38"/>
        <v>39.799999999999997</v>
      </c>
      <c r="V97" s="171">
        <v>39.799999999999997</v>
      </c>
      <c r="W97" s="171">
        <v>33.299999999999997</v>
      </c>
      <c r="X97" s="23"/>
      <c r="Y97" s="170"/>
    </row>
    <row r="98" spans="1:25" ht="21.75" customHeight="1" thickBot="1" x14ac:dyDescent="0.25">
      <c r="A98" s="611"/>
      <c r="B98" s="498"/>
      <c r="C98" s="500"/>
      <c r="D98" s="526"/>
      <c r="E98" s="495"/>
      <c r="F98" s="492"/>
      <c r="G98" s="492"/>
      <c r="H98" s="350" t="s">
        <v>23</v>
      </c>
      <c r="I98" s="441">
        <f>SUM(J98)</f>
        <v>0</v>
      </c>
      <c r="J98" s="294"/>
      <c r="K98" s="294"/>
      <c r="L98" s="317"/>
      <c r="M98" s="441">
        <f>SUM(N98)</f>
        <v>4.5999999999999996</v>
      </c>
      <c r="N98" s="294">
        <v>4.5999999999999996</v>
      </c>
      <c r="O98" s="294">
        <v>4</v>
      </c>
      <c r="P98" s="315"/>
      <c r="Q98" s="441">
        <f>SUM(R98)</f>
        <v>2.1</v>
      </c>
      <c r="R98" s="294">
        <v>2.1</v>
      </c>
      <c r="S98" s="294">
        <v>1.5</v>
      </c>
      <c r="T98" s="317"/>
      <c r="U98" s="441">
        <f>SUM(V98)</f>
        <v>2.1</v>
      </c>
      <c r="V98" s="294">
        <v>2.1</v>
      </c>
      <c r="W98" s="294">
        <v>1.5</v>
      </c>
      <c r="X98" s="28"/>
      <c r="Y98" s="170"/>
    </row>
    <row r="99" spans="1:25" s="2" customFormat="1" ht="21.75" customHeight="1" thickBot="1" x14ac:dyDescent="0.25">
      <c r="A99" s="611"/>
      <c r="B99" s="498"/>
      <c r="C99" s="500"/>
      <c r="D99" s="526"/>
      <c r="E99" s="495"/>
      <c r="F99" s="543" t="s">
        <v>9</v>
      </c>
      <c r="G99" s="488"/>
      <c r="H99" s="508"/>
      <c r="I99" s="44">
        <f>SUM(J99+L99)</f>
        <v>37.799999999999997</v>
      </c>
      <c r="J99" s="139">
        <f>SUM(J97+J98)</f>
        <v>37.799999999999997</v>
      </c>
      <c r="K99" s="139">
        <f>SUM(K97+K98)</f>
        <v>31.3</v>
      </c>
      <c r="L99" s="141">
        <f>SUM(L97)</f>
        <v>0</v>
      </c>
      <c r="M99" s="44">
        <f t="shared" si="39"/>
        <v>44.4</v>
      </c>
      <c r="N99" s="139">
        <f>SUM(N97+N98)</f>
        <v>44.4</v>
      </c>
      <c r="O99" s="139">
        <f>SUM(O97+O98)</f>
        <v>37.299999999999997</v>
      </c>
      <c r="P99" s="141">
        <f>SUM(P97)</f>
        <v>0</v>
      </c>
      <c r="Q99" s="44">
        <f t="shared" si="37"/>
        <v>41.9</v>
      </c>
      <c r="R99" s="139">
        <f>SUM(R97+R98)</f>
        <v>41.9</v>
      </c>
      <c r="S99" s="139">
        <f>SUM(S97+S98)</f>
        <v>34.799999999999997</v>
      </c>
      <c r="T99" s="141">
        <f>SUM(T97)</f>
        <v>0</v>
      </c>
      <c r="U99" s="44">
        <f t="shared" si="38"/>
        <v>41.9</v>
      </c>
      <c r="V99" s="139">
        <f>SUM(V97+V98)</f>
        <v>41.9</v>
      </c>
      <c r="W99" s="139">
        <f>SUM(W97+W98)</f>
        <v>34.799999999999997</v>
      </c>
      <c r="X99" s="19">
        <f>SUM(X97)</f>
        <v>0</v>
      </c>
      <c r="Y99" s="170"/>
    </row>
    <row r="100" spans="1:25" s="2" customFormat="1" ht="21.75" customHeight="1" x14ac:dyDescent="0.2">
      <c r="A100" s="484">
        <v>1</v>
      </c>
      <c r="B100" s="472">
        <v>2</v>
      </c>
      <c r="C100" s="493">
        <v>10</v>
      </c>
      <c r="D100" s="511" t="s">
        <v>21</v>
      </c>
      <c r="E100" s="493">
        <v>18</v>
      </c>
      <c r="F100" s="769" t="s">
        <v>242</v>
      </c>
      <c r="G100" s="758" t="s">
        <v>84</v>
      </c>
      <c r="H100" s="258" t="s">
        <v>247</v>
      </c>
      <c r="I100" s="318">
        <f>SUM(J100)</f>
        <v>5.4</v>
      </c>
      <c r="J100" s="282">
        <v>5.4</v>
      </c>
      <c r="K100" s="282">
        <v>5.3</v>
      </c>
      <c r="L100" s="30"/>
      <c r="M100" s="318">
        <f t="shared" ref="M100:M111" si="40">SUM(N100+P100)</f>
        <v>5.3</v>
      </c>
      <c r="N100" s="282">
        <v>5.3</v>
      </c>
      <c r="O100" s="282">
        <v>4.7</v>
      </c>
      <c r="P100" s="30"/>
      <c r="Q100" s="443">
        <f t="shared" ref="Q100:Q112" si="41">SUM(R100+T100)</f>
        <v>5.3</v>
      </c>
      <c r="R100" s="282">
        <v>5.3</v>
      </c>
      <c r="S100" s="282">
        <v>4.7</v>
      </c>
      <c r="T100" s="252"/>
      <c r="U100" s="318">
        <f t="shared" ref="U100:U116" si="42">SUM(V100+X100)</f>
        <v>5.3</v>
      </c>
      <c r="V100" s="282">
        <v>5.3</v>
      </c>
      <c r="W100" s="282">
        <v>4.7</v>
      </c>
      <c r="X100" s="30"/>
      <c r="Y100" s="170"/>
    </row>
    <row r="101" spans="1:25" s="2" customFormat="1" ht="21.75" customHeight="1" x14ac:dyDescent="0.2">
      <c r="A101" s="484"/>
      <c r="B101" s="472"/>
      <c r="C101" s="493"/>
      <c r="D101" s="511"/>
      <c r="E101" s="493"/>
      <c r="F101" s="770"/>
      <c r="G101" s="715"/>
      <c r="H101" s="260" t="s">
        <v>248</v>
      </c>
      <c r="I101" s="316">
        <f t="shared" ref="I101:I110" si="43">SUM(J101)</f>
        <v>5.4</v>
      </c>
      <c r="J101" s="171">
        <v>5.4</v>
      </c>
      <c r="K101" s="171">
        <v>5.3</v>
      </c>
      <c r="L101" s="283"/>
      <c r="M101" s="316">
        <f t="shared" si="40"/>
        <v>5.3</v>
      </c>
      <c r="N101" s="171">
        <v>5.3</v>
      </c>
      <c r="O101" s="171">
        <v>4.7</v>
      </c>
      <c r="P101" s="283"/>
      <c r="Q101" s="286">
        <f t="shared" si="41"/>
        <v>5.3</v>
      </c>
      <c r="R101" s="171">
        <v>5.3</v>
      </c>
      <c r="S101" s="171">
        <v>4.7</v>
      </c>
      <c r="T101" s="256"/>
      <c r="U101" s="316">
        <f t="shared" si="42"/>
        <v>5.3</v>
      </c>
      <c r="V101" s="171">
        <v>5.3</v>
      </c>
      <c r="W101" s="171">
        <v>4.7</v>
      </c>
      <c r="X101" s="23"/>
      <c r="Y101" s="170"/>
    </row>
    <row r="102" spans="1:25" ht="21.75" customHeight="1" x14ac:dyDescent="0.2">
      <c r="A102" s="484"/>
      <c r="B102" s="472"/>
      <c r="C102" s="493"/>
      <c r="D102" s="511"/>
      <c r="E102" s="493"/>
      <c r="F102" s="770"/>
      <c r="G102" s="715"/>
      <c r="H102" s="257" t="s">
        <v>246</v>
      </c>
      <c r="I102" s="316">
        <f t="shared" si="43"/>
        <v>102</v>
      </c>
      <c r="J102" s="171">
        <v>102</v>
      </c>
      <c r="K102" s="171">
        <v>99.2</v>
      </c>
      <c r="L102" s="283"/>
      <c r="M102" s="316">
        <f t="shared" si="40"/>
        <v>109.3</v>
      </c>
      <c r="N102" s="171">
        <v>109.3</v>
      </c>
      <c r="O102" s="171">
        <v>103.5</v>
      </c>
      <c r="P102" s="283"/>
      <c r="Q102" s="286">
        <f t="shared" si="41"/>
        <v>109.3</v>
      </c>
      <c r="R102" s="171">
        <v>109.3</v>
      </c>
      <c r="S102" s="171">
        <v>103.5</v>
      </c>
      <c r="T102" s="256"/>
      <c r="U102" s="316">
        <f t="shared" si="42"/>
        <v>109.3</v>
      </c>
      <c r="V102" s="171">
        <v>109.3</v>
      </c>
      <c r="W102" s="171">
        <v>103.5</v>
      </c>
      <c r="X102" s="23"/>
      <c r="Y102" s="170"/>
    </row>
    <row r="103" spans="1:25" ht="21.75" customHeight="1" x14ac:dyDescent="0.2">
      <c r="A103" s="484"/>
      <c r="B103" s="472"/>
      <c r="C103" s="493"/>
      <c r="D103" s="511"/>
      <c r="E103" s="493"/>
      <c r="F103" s="770"/>
      <c r="G103" s="716"/>
      <c r="H103" s="257" t="s">
        <v>23</v>
      </c>
      <c r="I103" s="316">
        <f t="shared" si="43"/>
        <v>0.9</v>
      </c>
      <c r="J103" s="171">
        <v>0.9</v>
      </c>
      <c r="K103" s="171">
        <v>0.6</v>
      </c>
      <c r="L103" s="283"/>
      <c r="M103" s="316">
        <f t="shared" si="40"/>
        <v>107.4</v>
      </c>
      <c r="N103" s="171">
        <v>107.4</v>
      </c>
      <c r="O103" s="171">
        <v>103.8</v>
      </c>
      <c r="P103" s="283"/>
      <c r="Q103" s="286">
        <f t="shared" si="41"/>
        <v>123.6</v>
      </c>
      <c r="R103" s="171">
        <v>123.6</v>
      </c>
      <c r="S103" s="171">
        <v>119.8</v>
      </c>
      <c r="T103" s="256"/>
      <c r="U103" s="316">
        <f t="shared" si="42"/>
        <v>123.6</v>
      </c>
      <c r="V103" s="171">
        <v>123.6</v>
      </c>
      <c r="W103" s="171">
        <v>119.8</v>
      </c>
      <c r="X103" s="23"/>
      <c r="Y103" s="170"/>
    </row>
    <row r="104" spans="1:25" s="2" customFormat="1" ht="21.75" customHeight="1" x14ac:dyDescent="0.2">
      <c r="A104" s="484"/>
      <c r="B104" s="472"/>
      <c r="C104" s="493"/>
      <c r="D104" s="511"/>
      <c r="E104" s="201">
        <v>19</v>
      </c>
      <c r="F104" s="770"/>
      <c r="G104" s="200" t="s">
        <v>85</v>
      </c>
      <c r="H104" s="762" t="s">
        <v>246</v>
      </c>
      <c r="I104" s="316">
        <f t="shared" si="43"/>
        <v>6.4</v>
      </c>
      <c r="J104" s="171">
        <v>6.4</v>
      </c>
      <c r="K104" s="171">
        <v>6</v>
      </c>
      <c r="L104" s="283"/>
      <c r="M104" s="316">
        <f t="shared" si="40"/>
        <v>6.4</v>
      </c>
      <c r="N104" s="171">
        <v>6.4</v>
      </c>
      <c r="O104" s="171">
        <v>6</v>
      </c>
      <c r="P104" s="283"/>
      <c r="Q104" s="286">
        <f t="shared" si="41"/>
        <v>6.4</v>
      </c>
      <c r="R104" s="171">
        <v>6.4</v>
      </c>
      <c r="S104" s="171">
        <v>6</v>
      </c>
      <c r="T104" s="256"/>
      <c r="U104" s="316">
        <f t="shared" si="42"/>
        <v>6.4</v>
      </c>
      <c r="V104" s="171">
        <v>6.4</v>
      </c>
      <c r="W104" s="171">
        <v>6</v>
      </c>
      <c r="X104" s="23"/>
      <c r="Y104" s="170"/>
    </row>
    <row r="105" spans="1:25" s="2" customFormat="1" ht="21.75" customHeight="1" x14ac:dyDescent="0.2">
      <c r="A105" s="484"/>
      <c r="B105" s="472"/>
      <c r="C105" s="493"/>
      <c r="D105" s="511"/>
      <c r="E105" s="201">
        <v>21</v>
      </c>
      <c r="F105" s="770"/>
      <c r="G105" s="200" t="s">
        <v>86</v>
      </c>
      <c r="H105" s="762"/>
      <c r="I105" s="316">
        <f t="shared" si="43"/>
        <v>11.6</v>
      </c>
      <c r="J105" s="171">
        <v>11.6</v>
      </c>
      <c r="K105" s="171">
        <v>11.4</v>
      </c>
      <c r="L105" s="283"/>
      <c r="M105" s="316">
        <f t="shared" si="40"/>
        <v>12.7</v>
      </c>
      <c r="N105" s="171">
        <v>12.7</v>
      </c>
      <c r="O105" s="171">
        <v>12.5</v>
      </c>
      <c r="P105" s="283"/>
      <c r="Q105" s="286">
        <f t="shared" si="41"/>
        <v>12.7</v>
      </c>
      <c r="R105" s="171">
        <v>12.7</v>
      </c>
      <c r="S105" s="171">
        <v>12.5</v>
      </c>
      <c r="T105" s="256"/>
      <c r="U105" s="316">
        <f t="shared" si="42"/>
        <v>12.7</v>
      </c>
      <c r="V105" s="171">
        <v>12.7</v>
      </c>
      <c r="W105" s="171">
        <v>12.5</v>
      </c>
      <c r="X105" s="23"/>
      <c r="Y105" s="170"/>
    </row>
    <row r="106" spans="1:25" s="2" customFormat="1" ht="21.75" customHeight="1" x14ac:dyDescent="0.2">
      <c r="A106" s="484"/>
      <c r="B106" s="472"/>
      <c r="C106" s="493"/>
      <c r="D106" s="511"/>
      <c r="E106" s="201">
        <v>24</v>
      </c>
      <c r="F106" s="770"/>
      <c r="G106" s="200" t="s">
        <v>87</v>
      </c>
      <c r="H106" s="762"/>
      <c r="I106" s="316">
        <f t="shared" si="43"/>
        <v>13.5</v>
      </c>
      <c r="J106" s="171">
        <v>13.5</v>
      </c>
      <c r="K106" s="171">
        <v>13.3</v>
      </c>
      <c r="L106" s="283"/>
      <c r="M106" s="316">
        <f t="shared" si="40"/>
        <v>13.7</v>
      </c>
      <c r="N106" s="171">
        <v>13.7</v>
      </c>
      <c r="O106" s="171">
        <v>13.5</v>
      </c>
      <c r="P106" s="283"/>
      <c r="Q106" s="286">
        <f t="shared" si="41"/>
        <v>13.7</v>
      </c>
      <c r="R106" s="171">
        <v>13.7</v>
      </c>
      <c r="S106" s="171">
        <v>13.5</v>
      </c>
      <c r="T106" s="256"/>
      <c r="U106" s="316">
        <f t="shared" si="42"/>
        <v>13.7</v>
      </c>
      <c r="V106" s="171">
        <v>13.7</v>
      </c>
      <c r="W106" s="171">
        <v>13.5</v>
      </c>
      <c r="X106" s="23"/>
      <c r="Y106" s="170"/>
    </row>
    <row r="107" spans="1:25" s="2" customFormat="1" ht="21.75" customHeight="1" x14ac:dyDescent="0.2">
      <c r="A107" s="484"/>
      <c r="B107" s="472"/>
      <c r="C107" s="493"/>
      <c r="D107" s="511"/>
      <c r="E107" s="201">
        <v>26</v>
      </c>
      <c r="F107" s="770"/>
      <c r="G107" s="199" t="s">
        <v>88</v>
      </c>
      <c r="H107" s="762"/>
      <c r="I107" s="316">
        <f t="shared" si="43"/>
        <v>12.6</v>
      </c>
      <c r="J107" s="171">
        <v>12.6</v>
      </c>
      <c r="K107" s="171">
        <v>12.4</v>
      </c>
      <c r="L107" s="283"/>
      <c r="M107" s="316">
        <f t="shared" si="40"/>
        <v>13.4</v>
      </c>
      <c r="N107" s="171">
        <v>13.4</v>
      </c>
      <c r="O107" s="171">
        <v>13.2</v>
      </c>
      <c r="P107" s="283"/>
      <c r="Q107" s="286">
        <f t="shared" si="41"/>
        <v>13.4</v>
      </c>
      <c r="R107" s="171">
        <v>13.4</v>
      </c>
      <c r="S107" s="171">
        <v>13.2</v>
      </c>
      <c r="T107" s="256"/>
      <c r="U107" s="316">
        <f t="shared" si="42"/>
        <v>13.4</v>
      </c>
      <c r="V107" s="171">
        <v>13.4</v>
      </c>
      <c r="W107" s="171">
        <v>13.2</v>
      </c>
      <c r="X107" s="23"/>
      <c r="Y107" s="170"/>
    </row>
    <row r="108" spans="1:25" s="2" customFormat="1" ht="21.75" customHeight="1" x14ac:dyDescent="0.2">
      <c r="A108" s="484"/>
      <c r="B108" s="472"/>
      <c r="C108" s="493"/>
      <c r="D108" s="511"/>
      <c r="E108" s="201">
        <v>27</v>
      </c>
      <c r="F108" s="770"/>
      <c r="G108" s="199" t="s">
        <v>89</v>
      </c>
      <c r="H108" s="762"/>
      <c r="I108" s="316">
        <f t="shared" si="43"/>
        <v>11.2</v>
      </c>
      <c r="J108" s="171">
        <v>11.2</v>
      </c>
      <c r="K108" s="171">
        <v>11</v>
      </c>
      <c r="L108" s="283"/>
      <c r="M108" s="316">
        <f t="shared" si="40"/>
        <v>10.3</v>
      </c>
      <c r="N108" s="171">
        <v>10.3</v>
      </c>
      <c r="O108" s="171">
        <v>10.1</v>
      </c>
      <c r="P108" s="283"/>
      <c r="Q108" s="286">
        <f t="shared" si="41"/>
        <v>10.3</v>
      </c>
      <c r="R108" s="171">
        <v>10.3</v>
      </c>
      <c r="S108" s="171">
        <v>10.1</v>
      </c>
      <c r="T108" s="256"/>
      <c r="U108" s="316">
        <f t="shared" si="42"/>
        <v>10.3</v>
      </c>
      <c r="V108" s="171">
        <v>10.3</v>
      </c>
      <c r="W108" s="171">
        <v>10.1</v>
      </c>
      <c r="X108" s="23"/>
      <c r="Y108" s="170"/>
    </row>
    <row r="109" spans="1:25" s="2" customFormat="1" ht="21.75" customHeight="1" x14ac:dyDescent="0.2">
      <c r="A109" s="484"/>
      <c r="B109" s="472"/>
      <c r="C109" s="493"/>
      <c r="D109" s="511"/>
      <c r="E109" s="201">
        <v>28</v>
      </c>
      <c r="F109" s="770"/>
      <c r="G109" s="199" t="s">
        <v>92</v>
      </c>
      <c r="H109" s="762"/>
      <c r="I109" s="316">
        <f t="shared" si="43"/>
        <v>12.2</v>
      </c>
      <c r="J109" s="171">
        <v>12.2</v>
      </c>
      <c r="K109" s="171">
        <v>12</v>
      </c>
      <c r="L109" s="283"/>
      <c r="M109" s="316">
        <f t="shared" si="40"/>
        <v>12.2</v>
      </c>
      <c r="N109" s="171">
        <v>12.2</v>
      </c>
      <c r="O109" s="171">
        <v>12</v>
      </c>
      <c r="P109" s="283"/>
      <c r="Q109" s="286">
        <f t="shared" si="41"/>
        <v>12.2</v>
      </c>
      <c r="R109" s="171">
        <v>12.2</v>
      </c>
      <c r="S109" s="171">
        <v>12</v>
      </c>
      <c r="T109" s="256"/>
      <c r="U109" s="316">
        <f t="shared" si="42"/>
        <v>12.2</v>
      </c>
      <c r="V109" s="171">
        <v>12.2</v>
      </c>
      <c r="W109" s="171">
        <v>12</v>
      </c>
      <c r="X109" s="23"/>
      <c r="Y109" s="170"/>
    </row>
    <row r="110" spans="1:25" s="2" customFormat="1" ht="21.75" customHeight="1" thickBot="1" x14ac:dyDescent="0.25">
      <c r="A110" s="484"/>
      <c r="B110" s="472"/>
      <c r="C110" s="493"/>
      <c r="D110" s="511"/>
      <c r="E110" s="201">
        <v>29</v>
      </c>
      <c r="F110" s="771"/>
      <c r="G110" s="202" t="s">
        <v>90</v>
      </c>
      <c r="H110" s="766"/>
      <c r="I110" s="320">
        <f t="shared" si="43"/>
        <v>12.4</v>
      </c>
      <c r="J110" s="284">
        <v>12.4</v>
      </c>
      <c r="K110" s="284">
        <v>12.2</v>
      </c>
      <c r="L110" s="285"/>
      <c r="M110" s="320">
        <f t="shared" si="40"/>
        <v>13.8</v>
      </c>
      <c r="N110" s="284">
        <v>13.8</v>
      </c>
      <c r="O110" s="284">
        <v>13.6</v>
      </c>
      <c r="P110" s="285"/>
      <c r="Q110" s="444">
        <f t="shared" si="41"/>
        <v>13.8</v>
      </c>
      <c r="R110" s="284">
        <v>13.8</v>
      </c>
      <c r="S110" s="284">
        <v>13.6</v>
      </c>
      <c r="T110" s="338"/>
      <c r="U110" s="445">
        <f t="shared" si="42"/>
        <v>13.8</v>
      </c>
      <c r="V110" s="284">
        <v>13.8</v>
      </c>
      <c r="W110" s="284">
        <v>13.6</v>
      </c>
      <c r="X110" s="61"/>
      <c r="Y110" s="170"/>
    </row>
    <row r="111" spans="1:25" s="2" customFormat="1" ht="28.35" customHeight="1" thickBot="1" x14ac:dyDescent="0.25">
      <c r="A111" s="484"/>
      <c r="B111" s="472"/>
      <c r="C111" s="493"/>
      <c r="D111" s="511"/>
      <c r="E111" s="383"/>
      <c r="F111" s="507" t="s">
        <v>9</v>
      </c>
      <c r="G111" s="507"/>
      <c r="H111" s="508"/>
      <c r="I111" s="44">
        <f>SUM(J111+L111)</f>
        <v>193.6</v>
      </c>
      <c r="J111" s="139">
        <f>SUM(J100:J110)</f>
        <v>193.6</v>
      </c>
      <c r="K111" s="139">
        <f>SUM(K100:K110)</f>
        <v>188.7</v>
      </c>
      <c r="L111" s="139">
        <f>SUM(L100:L110)</f>
        <v>0</v>
      </c>
      <c r="M111" s="250">
        <f t="shared" si="40"/>
        <v>309.8</v>
      </c>
      <c r="N111" s="139">
        <f>SUM(N100:N110)</f>
        <v>309.8</v>
      </c>
      <c r="O111" s="139">
        <f>SUM(O100:O110)</f>
        <v>297.60000000000002</v>
      </c>
      <c r="P111" s="140">
        <f>SUM(P100:P110)</f>
        <v>0</v>
      </c>
      <c r="Q111" s="44">
        <f t="shared" si="41"/>
        <v>326</v>
      </c>
      <c r="R111" s="139">
        <f>SUM(R100:R110)</f>
        <v>326</v>
      </c>
      <c r="S111" s="139">
        <f>SUM(S100:S110)</f>
        <v>313.60000000000002</v>
      </c>
      <c r="T111" s="141">
        <f>SUM(T100:T110)</f>
        <v>0</v>
      </c>
      <c r="U111" s="44">
        <f t="shared" si="42"/>
        <v>326</v>
      </c>
      <c r="V111" s="139">
        <f>SUM(V100:V110)</f>
        <v>326</v>
      </c>
      <c r="W111" s="139">
        <f>SUM(W100:W110)</f>
        <v>313.60000000000002</v>
      </c>
      <c r="X111" s="141">
        <f>SUM(X100:X110)</f>
        <v>0</v>
      </c>
      <c r="Y111" s="170"/>
    </row>
    <row r="112" spans="1:25" ht="22.5" customHeight="1" x14ac:dyDescent="0.2">
      <c r="A112" s="490">
        <v>1</v>
      </c>
      <c r="B112" s="472">
        <v>2</v>
      </c>
      <c r="C112" s="493">
        <v>11</v>
      </c>
      <c r="D112" s="511" t="s">
        <v>188</v>
      </c>
      <c r="E112" s="494">
        <v>30</v>
      </c>
      <c r="F112" s="501" t="s">
        <v>189</v>
      </c>
      <c r="G112" s="501" t="s">
        <v>91</v>
      </c>
      <c r="H112" s="203" t="s">
        <v>23</v>
      </c>
      <c r="I112" s="316">
        <f>SUM(J112+L112)</f>
        <v>60</v>
      </c>
      <c r="J112" s="282">
        <v>60</v>
      </c>
      <c r="K112" s="282">
        <v>8.6999999999999993</v>
      </c>
      <c r="L112" s="30"/>
      <c r="M112" s="318">
        <f t="shared" ref="M112:M116" si="44">SUM(N112+P112)</f>
        <v>23.1</v>
      </c>
      <c r="N112" s="282">
        <v>23.1</v>
      </c>
      <c r="O112" s="282">
        <v>9</v>
      </c>
      <c r="P112" s="30"/>
      <c r="Q112" s="446">
        <f t="shared" si="41"/>
        <v>11.1</v>
      </c>
      <c r="R112" s="282">
        <v>11.1</v>
      </c>
      <c r="S112" s="282">
        <v>9</v>
      </c>
      <c r="T112" s="30"/>
      <c r="U112" s="440">
        <f t="shared" si="42"/>
        <v>11.1</v>
      </c>
      <c r="V112" s="282">
        <v>11.1</v>
      </c>
      <c r="W112" s="282">
        <v>9</v>
      </c>
      <c r="X112" s="30"/>
      <c r="Y112" s="170"/>
    </row>
    <row r="113" spans="1:25" s="4" customFormat="1" ht="22.5" customHeight="1" x14ac:dyDescent="0.2">
      <c r="A113" s="490"/>
      <c r="B113" s="472"/>
      <c r="C113" s="493"/>
      <c r="D113" s="511"/>
      <c r="E113" s="494"/>
      <c r="F113" s="493"/>
      <c r="G113" s="493"/>
      <c r="H113" s="204" t="s">
        <v>246</v>
      </c>
      <c r="I113" s="316">
        <f>SUM(J113+L113)</f>
        <v>652.20000000000005</v>
      </c>
      <c r="J113" s="171">
        <v>652.20000000000005</v>
      </c>
      <c r="K113" s="171">
        <v>604.9</v>
      </c>
      <c r="L113" s="283"/>
      <c r="M113" s="316">
        <f t="shared" si="44"/>
        <v>666.1</v>
      </c>
      <c r="N113" s="171">
        <v>666.1</v>
      </c>
      <c r="O113" s="171">
        <v>609.5</v>
      </c>
      <c r="P113" s="283"/>
      <c r="Q113" s="286">
        <f t="shared" ref="Q113:Q123" si="45">SUM(R113+T113)</f>
        <v>666.1</v>
      </c>
      <c r="R113" s="171">
        <v>666.1</v>
      </c>
      <c r="S113" s="171">
        <v>609.5</v>
      </c>
      <c r="T113" s="283"/>
      <c r="U113" s="316">
        <f t="shared" si="42"/>
        <v>666.1</v>
      </c>
      <c r="V113" s="171">
        <v>666.1</v>
      </c>
      <c r="W113" s="171">
        <v>609.5</v>
      </c>
      <c r="X113" s="283"/>
      <c r="Y113" s="170"/>
    </row>
    <row r="114" spans="1:25" s="4" customFormat="1" ht="22.5" customHeight="1" thickBot="1" x14ac:dyDescent="0.25">
      <c r="A114" s="490"/>
      <c r="B114" s="472"/>
      <c r="C114" s="493"/>
      <c r="D114" s="511"/>
      <c r="E114" s="494"/>
      <c r="F114" s="493"/>
      <c r="G114" s="493"/>
      <c r="H114" s="204" t="s">
        <v>47</v>
      </c>
      <c r="I114" s="286">
        <f>SUM(J114)</f>
        <v>0.5</v>
      </c>
      <c r="J114" s="286">
        <v>0.5</v>
      </c>
      <c r="K114" s="286"/>
      <c r="L114" s="287"/>
      <c r="M114" s="316">
        <f t="shared" si="44"/>
        <v>0.5</v>
      </c>
      <c r="N114" s="286">
        <v>0.5</v>
      </c>
      <c r="O114" s="286"/>
      <c r="P114" s="287"/>
      <c r="Q114" s="286">
        <f t="shared" si="45"/>
        <v>0.5</v>
      </c>
      <c r="R114" s="286">
        <v>0.5</v>
      </c>
      <c r="S114" s="286"/>
      <c r="T114" s="287"/>
      <c r="U114" s="316">
        <f t="shared" si="42"/>
        <v>0.5</v>
      </c>
      <c r="V114" s="286">
        <v>0.5</v>
      </c>
      <c r="W114" s="286"/>
      <c r="X114" s="287"/>
      <c r="Y114" s="170"/>
    </row>
    <row r="115" spans="1:25" s="2" customFormat="1" ht="25.35" customHeight="1" thickBot="1" x14ac:dyDescent="0.25">
      <c r="A115" s="490"/>
      <c r="B115" s="472"/>
      <c r="C115" s="493"/>
      <c r="D115" s="511"/>
      <c r="E115" s="494"/>
      <c r="F115" s="506" t="s">
        <v>9</v>
      </c>
      <c r="G115" s="507"/>
      <c r="H115" s="508"/>
      <c r="I115" s="44">
        <f>SUM(J115+L115)</f>
        <v>712.7</v>
      </c>
      <c r="J115" s="139">
        <f>SUM(J112:J114)</f>
        <v>712.7</v>
      </c>
      <c r="K115" s="139">
        <f>SUM(K112:K114)</f>
        <v>613.6</v>
      </c>
      <c r="L115" s="140">
        <f>SUM(L112:L114)</f>
        <v>0</v>
      </c>
      <c r="M115" s="267">
        <f t="shared" si="44"/>
        <v>689.7</v>
      </c>
      <c r="N115" s="139">
        <f>SUM(N112:N114)</f>
        <v>689.7</v>
      </c>
      <c r="O115" s="139">
        <f>SUM(O112:O114)</f>
        <v>618.5</v>
      </c>
      <c r="P115" s="141">
        <f>SUM(P112:P114)</f>
        <v>0</v>
      </c>
      <c r="Q115" s="44">
        <f t="shared" si="45"/>
        <v>677.7</v>
      </c>
      <c r="R115" s="139">
        <f>SUM(R112:R114)</f>
        <v>677.7</v>
      </c>
      <c r="S115" s="139">
        <f>SUM(S112:S114)</f>
        <v>618.5</v>
      </c>
      <c r="T115" s="141">
        <f>SUM(T112:T114)</f>
        <v>0</v>
      </c>
      <c r="U115" s="44">
        <f t="shared" si="42"/>
        <v>677.7</v>
      </c>
      <c r="V115" s="139">
        <f>SUM(V112:V114)</f>
        <v>677.7</v>
      </c>
      <c r="W115" s="139">
        <f>SUM(W112:W114)</f>
        <v>618.5</v>
      </c>
      <c r="X115" s="141">
        <f>SUM(X112:X114)</f>
        <v>0</v>
      </c>
      <c r="Y115" s="170"/>
    </row>
    <row r="116" spans="1:25" s="4" customFormat="1" ht="27.75" customHeight="1" x14ac:dyDescent="0.2">
      <c r="A116" s="764">
        <v>1</v>
      </c>
      <c r="B116" s="607">
        <v>2</v>
      </c>
      <c r="C116" s="754">
        <v>12</v>
      </c>
      <c r="D116" s="526" t="s">
        <v>34</v>
      </c>
      <c r="E116" s="765">
        <v>8</v>
      </c>
      <c r="F116" s="206" t="s">
        <v>51</v>
      </c>
      <c r="G116" s="700" t="s">
        <v>93</v>
      </c>
      <c r="H116" s="189" t="s">
        <v>23</v>
      </c>
      <c r="I116" s="316">
        <f t="shared" ref="I116:I122" si="46">SUM(J116)</f>
        <v>244.6</v>
      </c>
      <c r="J116" s="292">
        <v>244.6</v>
      </c>
      <c r="K116" s="292">
        <v>240.2</v>
      </c>
      <c r="L116" s="266"/>
      <c r="M116" s="461">
        <f t="shared" si="44"/>
        <v>282.89999999999998</v>
      </c>
      <c r="N116" s="292">
        <v>282.89999999999998</v>
      </c>
      <c r="O116" s="292">
        <v>276.2</v>
      </c>
      <c r="P116" s="266"/>
      <c r="Q116" s="443">
        <f t="shared" si="45"/>
        <v>291.7</v>
      </c>
      <c r="R116" s="292">
        <v>291.7</v>
      </c>
      <c r="S116" s="292">
        <v>284.8</v>
      </c>
      <c r="T116" s="252"/>
      <c r="U116" s="318">
        <f t="shared" si="42"/>
        <v>291.7</v>
      </c>
      <c r="V116" s="292">
        <v>291.7</v>
      </c>
      <c r="W116" s="292">
        <v>284.8</v>
      </c>
      <c r="X116" s="37"/>
      <c r="Y116" s="170"/>
    </row>
    <row r="117" spans="1:25" s="4" customFormat="1" ht="27.75" customHeight="1" x14ac:dyDescent="0.2">
      <c r="A117" s="764"/>
      <c r="B117" s="607"/>
      <c r="C117" s="754"/>
      <c r="D117" s="526"/>
      <c r="E117" s="759"/>
      <c r="F117" s="192" t="s">
        <v>49</v>
      </c>
      <c r="G117" s="700"/>
      <c r="H117" s="767" t="s">
        <v>249</v>
      </c>
      <c r="I117" s="316">
        <f t="shared" si="46"/>
        <v>133.80000000000001</v>
      </c>
      <c r="J117" s="171">
        <v>133.80000000000001</v>
      </c>
      <c r="K117" s="171">
        <v>97</v>
      </c>
      <c r="L117" s="283"/>
      <c r="M117" s="316">
        <f t="shared" ref="M117:M122" si="47">SUM(N117)</f>
        <v>133.80000000000001</v>
      </c>
      <c r="N117" s="171">
        <v>133.80000000000001</v>
      </c>
      <c r="O117" s="171">
        <v>97</v>
      </c>
      <c r="P117" s="283"/>
      <c r="Q117" s="443">
        <f t="shared" si="45"/>
        <v>133.80000000000001</v>
      </c>
      <c r="R117" s="171">
        <v>133.80000000000001</v>
      </c>
      <c r="S117" s="171">
        <v>97</v>
      </c>
      <c r="T117" s="256"/>
      <c r="U117" s="316">
        <f t="shared" ref="U117:U123" si="48">SUM(V117+X117)</f>
        <v>133.80000000000001</v>
      </c>
      <c r="V117" s="171">
        <v>133.80000000000001</v>
      </c>
      <c r="W117" s="171">
        <v>97</v>
      </c>
      <c r="X117" s="25"/>
      <c r="Y117" s="170"/>
    </row>
    <row r="118" spans="1:25" s="4" customFormat="1" ht="27.75" customHeight="1" x14ac:dyDescent="0.2">
      <c r="A118" s="764"/>
      <c r="B118" s="607"/>
      <c r="C118" s="754"/>
      <c r="D118" s="526"/>
      <c r="E118" s="759"/>
      <c r="F118" s="192" t="s">
        <v>140</v>
      </c>
      <c r="G118" s="700"/>
      <c r="H118" s="767"/>
      <c r="I118" s="316">
        <f t="shared" si="46"/>
        <v>13.7</v>
      </c>
      <c r="J118" s="171">
        <v>13.7</v>
      </c>
      <c r="K118" s="171">
        <v>12.2</v>
      </c>
      <c r="L118" s="283"/>
      <c r="M118" s="316">
        <f t="shared" si="47"/>
        <v>13.7</v>
      </c>
      <c r="N118" s="171">
        <v>13.7</v>
      </c>
      <c r="O118" s="171">
        <v>12.2</v>
      </c>
      <c r="P118" s="283"/>
      <c r="Q118" s="443">
        <f t="shared" si="45"/>
        <v>13.7</v>
      </c>
      <c r="R118" s="171">
        <v>13.7</v>
      </c>
      <c r="S118" s="171">
        <v>12.2</v>
      </c>
      <c r="T118" s="256"/>
      <c r="U118" s="316">
        <f t="shared" si="48"/>
        <v>13.7</v>
      </c>
      <c r="V118" s="171">
        <v>13.7</v>
      </c>
      <c r="W118" s="171">
        <v>12.2</v>
      </c>
      <c r="X118" s="25"/>
      <c r="Y118" s="170"/>
    </row>
    <row r="119" spans="1:25" s="4" customFormat="1" ht="27.75" hidden="1" customHeight="1" x14ac:dyDescent="0.2">
      <c r="A119" s="764"/>
      <c r="B119" s="607"/>
      <c r="C119" s="754"/>
      <c r="D119" s="526"/>
      <c r="E119" s="759"/>
      <c r="F119" s="456" t="s">
        <v>338</v>
      </c>
      <c r="G119" s="700"/>
      <c r="H119" s="259" t="s">
        <v>246</v>
      </c>
      <c r="I119" s="316"/>
      <c r="J119" s="171"/>
      <c r="K119" s="171"/>
      <c r="L119" s="283"/>
      <c r="M119" s="316">
        <f t="shared" si="47"/>
        <v>0</v>
      </c>
      <c r="N119" s="33"/>
      <c r="O119" s="33"/>
      <c r="P119" s="283"/>
      <c r="Q119" s="443">
        <f t="shared" si="45"/>
        <v>0</v>
      </c>
      <c r="R119" s="33"/>
      <c r="S119" s="33"/>
      <c r="T119" s="256"/>
      <c r="U119" s="316">
        <f t="shared" si="48"/>
        <v>0</v>
      </c>
      <c r="V119" s="33"/>
      <c r="W119" s="33"/>
      <c r="X119" s="25"/>
      <c r="Y119" s="170"/>
    </row>
    <row r="120" spans="1:25" s="2" customFormat="1" ht="27.75" customHeight="1" x14ac:dyDescent="0.2">
      <c r="A120" s="764"/>
      <c r="B120" s="607"/>
      <c r="C120" s="754"/>
      <c r="D120" s="526"/>
      <c r="E120" s="759"/>
      <c r="F120" s="192" t="s">
        <v>50</v>
      </c>
      <c r="G120" s="700"/>
      <c r="H120" s="706" t="s">
        <v>246</v>
      </c>
      <c r="I120" s="316">
        <f t="shared" si="46"/>
        <v>5.2</v>
      </c>
      <c r="J120" s="171">
        <v>5.2</v>
      </c>
      <c r="K120" s="171">
        <v>5.0999999999999996</v>
      </c>
      <c r="L120" s="283"/>
      <c r="M120" s="316">
        <f t="shared" si="47"/>
        <v>6.6</v>
      </c>
      <c r="N120" s="171">
        <v>6.6</v>
      </c>
      <c r="O120" s="171">
        <v>6.5</v>
      </c>
      <c r="P120" s="283"/>
      <c r="Q120" s="443">
        <f t="shared" si="45"/>
        <v>6.6</v>
      </c>
      <c r="R120" s="171">
        <v>6.6</v>
      </c>
      <c r="S120" s="171">
        <v>6.5</v>
      </c>
      <c r="T120" s="256"/>
      <c r="U120" s="316">
        <f t="shared" si="48"/>
        <v>6.6</v>
      </c>
      <c r="V120" s="171">
        <v>6.6</v>
      </c>
      <c r="W120" s="171">
        <v>6.5</v>
      </c>
      <c r="X120" s="25"/>
      <c r="Y120" s="170"/>
    </row>
    <row r="121" spans="1:25" s="2" customFormat="1" ht="27.75" customHeight="1" x14ac:dyDescent="0.2">
      <c r="A121" s="764"/>
      <c r="B121" s="607"/>
      <c r="C121" s="754"/>
      <c r="D121" s="526"/>
      <c r="E121" s="759"/>
      <c r="F121" s="192" t="s">
        <v>49</v>
      </c>
      <c r="G121" s="700"/>
      <c r="H121" s="707"/>
      <c r="I121" s="316">
        <f t="shared" si="46"/>
        <v>20.2</v>
      </c>
      <c r="J121" s="171">
        <v>20.2</v>
      </c>
      <c r="K121" s="171">
        <v>19.899999999999999</v>
      </c>
      <c r="L121" s="283"/>
      <c r="M121" s="316">
        <f t="shared" si="47"/>
        <v>21.5</v>
      </c>
      <c r="N121" s="171">
        <v>21.5</v>
      </c>
      <c r="O121" s="171">
        <v>21.2</v>
      </c>
      <c r="P121" s="283"/>
      <c r="Q121" s="443">
        <f t="shared" si="45"/>
        <v>21.5</v>
      </c>
      <c r="R121" s="171">
        <v>21.5</v>
      </c>
      <c r="S121" s="171">
        <v>21.2</v>
      </c>
      <c r="T121" s="256"/>
      <c r="U121" s="316">
        <f t="shared" si="48"/>
        <v>21.5</v>
      </c>
      <c r="V121" s="171">
        <v>21.5</v>
      </c>
      <c r="W121" s="171">
        <v>21.2</v>
      </c>
      <c r="X121" s="25"/>
      <c r="Y121" s="170"/>
    </row>
    <row r="122" spans="1:25" s="2" customFormat="1" ht="27.75" customHeight="1" thickBot="1" x14ac:dyDescent="0.25">
      <c r="A122" s="764"/>
      <c r="B122" s="607"/>
      <c r="C122" s="754"/>
      <c r="D122" s="526"/>
      <c r="E122" s="759"/>
      <c r="F122" s="191" t="s">
        <v>43</v>
      </c>
      <c r="G122" s="768"/>
      <c r="H122" s="708"/>
      <c r="I122" s="316">
        <f t="shared" si="46"/>
        <v>17.600000000000001</v>
      </c>
      <c r="J122" s="288">
        <v>17.600000000000001</v>
      </c>
      <c r="K122" s="288">
        <v>17.399999999999999</v>
      </c>
      <c r="L122" s="337"/>
      <c r="M122" s="445">
        <f t="shared" si="47"/>
        <v>25</v>
      </c>
      <c r="N122" s="288">
        <v>25</v>
      </c>
      <c r="O122" s="288">
        <v>24.6</v>
      </c>
      <c r="P122" s="337"/>
      <c r="Q122" s="446">
        <f t="shared" si="45"/>
        <v>25</v>
      </c>
      <c r="R122" s="288">
        <v>25</v>
      </c>
      <c r="S122" s="288">
        <v>24.6</v>
      </c>
      <c r="T122" s="338"/>
      <c r="U122" s="320">
        <f t="shared" si="48"/>
        <v>25</v>
      </c>
      <c r="V122" s="288">
        <v>25</v>
      </c>
      <c r="W122" s="288">
        <v>24.6</v>
      </c>
      <c r="X122" s="38"/>
      <c r="Y122" s="170"/>
    </row>
    <row r="123" spans="1:25" s="2" customFormat="1" ht="21" customHeight="1" thickBot="1" x14ac:dyDescent="0.25">
      <c r="A123" s="725"/>
      <c r="B123" s="499"/>
      <c r="C123" s="501"/>
      <c r="D123" s="538"/>
      <c r="E123" s="531"/>
      <c r="F123" s="506" t="s">
        <v>9</v>
      </c>
      <c r="G123" s="507"/>
      <c r="H123" s="508"/>
      <c r="I123" s="44">
        <f>SUM(J123+L123)</f>
        <v>435.09999999999997</v>
      </c>
      <c r="J123" s="139">
        <f>SUM(J116:J122)</f>
        <v>435.09999999999997</v>
      </c>
      <c r="K123" s="139">
        <f t="shared" ref="K123:X123" si="49">SUM(K116:K122)</f>
        <v>391.79999999999995</v>
      </c>
      <c r="L123" s="140">
        <f t="shared" si="49"/>
        <v>0</v>
      </c>
      <c r="M123" s="44">
        <f>SUM(N123+P123)</f>
        <v>483.5</v>
      </c>
      <c r="N123" s="139">
        <f t="shared" si="49"/>
        <v>483.5</v>
      </c>
      <c r="O123" s="139">
        <f t="shared" si="49"/>
        <v>437.7</v>
      </c>
      <c r="P123" s="141">
        <f t="shared" si="49"/>
        <v>0</v>
      </c>
      <c r="Q123" s="44">
        <f t="shared" si="45"/>
        <v>492.3</v>
      </c>
      <c r="R123" s="139">
        <f>SUM(R116:R122)</f>
        <v>492.3</v>
      </c>
      <c r="S123" s="139">
        <f t="shared" si="49"/>
        <v>446.3</v>
      </c>
      <c r="T123" s="141">
        <f t="shared" si="49"/>
        <v>0</v>
      </c>
      <c r="U123" s="44">
        <f t="shared" si="48"/>
        <v>492.3</v>
      </c>
      <c r="V123" s="139">
        <f t="shared" si="49"/>
        <v>492.3</v>
      </c>
      <c r="W123" s="139">
        <f t="shared" si="49"/>
        <v>446.3</v>
      </c>
      <c r="X123" s="141">
        <f t="shared" si="49"/>
        <v>0</v>
      </c>
      <c r="Y123" s="170"/>
    </row>
    <row r="124" spans="1:25" s="4" customFormat="1" ht="21" customHeight="1" x14ac:dyDescent="0.2">
      <c r="A124" s="611">
        <v>1</v>
      </c>
      <c r="B124" s="498">
        <v>2</v>
      </c>
      <c r="C124" s="500">
        <v>13</v>
      </c>
      <c r="D124" s="551" t="s">
        <v>37</v>
      </c>
      <c r="E124" s="509" t="s">
        <v>293</v>
      </c>
      <c r="F124" s="192" t="s">
        <v>43</v>
      </c>
      <c r="G124" s="510" t="s">
        <v>94</v>
      </c>
      <c r="H124" s="190" t="s">
        <v>249</v>
      </c>
      <c r="I124" s="316">
        <f>SUM(J124+L124)</f>
        <v>3.9</v>
      </c>
      <c r="J124" s="292">
        <v>3.9</v>
      </c>
      <c r="K124" s="292">
        <v>3.8</v>
      </c>
      <c r="L124" s="252"/>
      <c r="M124" s="440">
        <f t="shared" ref="M124:M139" si="50">SUM(N124+P124)</f>
        <v>4.9000000000000004</v>
      </c>
      <c r="N124" s="292">
        <v>4.9000000000000004</v>
      </c>
      <c r="O124" s="292">
        <v>4.8</v>
      </c>
      <c r="P124" s="252"/>
      <c r="Q124" s="440">
        <f t="shared" ref="Q124:Q139" si="51">SUM(R124+T124)</f>
        <v>4.9000000000000004</v>
      </c>
      <c r="R124" s="292">
        <v>4.9000000000000004</v>
      </c>
      <c r="S124" s="292">
        <v>4.8</v>
      </c>
      <c r="T124" s="252"/>
      <c r="U124" s="318">
        <f t="shared" ref="U124:U139" si="52">SUM(V124+X124)</f>
        <v>4.9000000000000004</v>
      </c>
      <c r="V124" s="39">
        <v>4.9000000000000004</v>
      </c>
      <c r="W124" s="39">
        <v>4.8</v>
      </c>
      <c r="X124" s="37"/>
      <c r="Y124" s="170"/>
    </row>
    <row r="125" spans="1:25" s="4" customFormat="1" ht="21" customHeight="1" x14ac:dyDescent="0.2">
      <c r="A125" s="764"/>
      <c r="B125" s="607"/>
      <c r="C125" s="754"/>
      <c r="D125" s="700"/>
      <c r="E125" s="509"/>
      <c r="F125" s="192" t="s">
        <v>51</v>
      </c>
      <c r="G125" s="510"/>
      <c r="H125" s="190" t="s">
        <v>23</v>
      </c>
      <c r="I125" s="316">
        <f t="shared" ref="I125:I148" si="53">SUM(J125+L125)</f>
        <v>11.6</v>
      </c>
      <c r="J125" s="171">
        <v>11.6</v>
      </c>
      <c r="K125" s="171">
        <v>11</v>
      </c>
      <c r="L125" s="256"/>
      <c r="M125" s="440">
        <f t="shared" si="50"/>
        <v>12.9</v>
      </c>
      <c r="N125" s="171">
        <v>12.9</v>
      </c>
      <c r="O125" s="171">
        <v>11.2</v>
      </c>
      <c r="P125" s="256"/>
      <c r="Q125" s="440">
        <f t="shared" si="51"/>
        <v>13</v>
      </c>
      <c r="R125" s="171">
        <v>13</v>
      </c>
      <c r="S125" s="171">
        <v>11.2</v>
      </c>
      <c r="T125" s="256"/>
      <c r="U125" s="440">
        <f t="shared" si="52"/>
        <v>13</v>
      </c>
      <c r="V125" s="33">
        <v>13</v>
      </c>
      <c r="W125" s="33">
        <v>11.2</v>
      </c>
      <c r="X125" s="25"/>
      <c r="Y125" s="170"/>
    </row>
    <row r="126" spans="1:25" s="4" customFormat="1" ht="21" customHeight="1" x14ac:dyDescent="0.2">
      <c r="A126" s="764"/>
      <c r="B126" s="607"/>
      <c r="C126" s="754"/>
      <c r="D126" s="700"/>
      <c r="E126" s="509" t="s">
        <v>294</v>
      </c>
      <c r="F126" s="192" t="s">
        <v>43</v>
      </c>
      <c r="G126" s="510" t="s">
        <v>95</v>
      </c>
      <c r="H126" s="190" t="s">
        <v>249</v>
      </c>
      <c r="I126" s="316">
        <f t="shared" si="53"/>
        <v>4.5999999999999996</v>
      </c>
      <c r="J126" s="171">
        <v>4.5999999999999996</v>
      </c>
      <c r="K126" s="171">
        <v>4.5</v>
      </c>
      <c r="L126" s="256"/>
      <c r="M126" s="440">
        <f t="shared" si="50"/>
        <v>4.9000000000000004</v>
      </c>
      <c r="N126" s="171">
        <v>4.9000000000000004</v>
      </c>
      <c r="O126" s="171">
        <v>4.8</v>
      </c>
      <c r="P126" s="256"/>
      <c r="Q126" s="440">
        <f t="shared" si="51"/>
        <v>4.9000000000000004</v>
      </c>
      <c r="R126" s="171">
        <v>4.9000000000000004</v>
      </c>
      <c r="S126" s="171">
        <v>4.8</v>
      </c>
      <c r="T126" s="256"/>
      <c r="U126" s="440">
        <f t="shared" si="52"/>
        <v>4.9000000000000004</v>
      </c>
      <c r="V126" s="33">
        <v>4.9000000000000004</v>
      </c>
      <c r="W126" s="33">
        <v>4.8</v>
      </c>
      <c r="X126" s="25"/>
      <c r="Y126" s="170"/>
    </row>
    <row r="127" spans="1:25" s="4" customFormat="1" ht="21" customHeight="1" x14ac:dyDescent="0.2">
      <c r="A127" s="764"/>
      <c r="B127" s="607"/>
      <c r="C127" s="754"/>
      <c r="D127" s="700"/>
      <c r="E127" s="509"/>
      <c r="F127" s="192" t="s">
        <v>51</v>
      </c>
      <c r="G127" s="510"/>
      <c r="H127" s="190" t="s">
        <v>23</v>
      </c>
      <c r="I127" s="316">
        <f t="shared" si="53"/>
        <v>13.1</v>
      </c>
      <c r="J127" s="171">
        <v>13.1</v>
      </c>
      <c r="K127" s="171">
        <v>12.1</v>
      </c>
      <c r="L127" s="256"/>
      <c r="M127" s="440">
        <f t="shared" si="50"/>
        <v>12.9</v>
      </c>
      <c r="N127" s="171">
        <v>12.9</v>
      </c>
      <c r="O127" s="171">
        <v>11.2</v>
      </c>
      <c r="P127" s="256"/>
      <c r="Q127" s="440">
        <f t="shared" si="51"/>
        <v>13.6</v>
      </c>
      <c r="R127" s="171">
        <v>13.6</v>
      </c>
      <c r="S127" s="171">
        <v>11.2</v>
      </c>
      <c r="T127" s="256"/>
      <c r="U127" s="440">
        <f t="shared" si="52"/>
        <v>13.6</v>
      </c>
      <c r="V127" s="33">
        <v>13.6</v>
      </c>
      <c r="W127" s="33">
        <v>11.2</v>
      </c>
      <c r="X127" s="25"/>
      <c r="Y127" s="170"/>
    </row>
    <row r="128" spans="1:25" s="4" customFormat="1" ht="21" customHeight="1" x14ac:dyDescent="0.2">
      <c r="A128" s="764"/>
      <c r="B128" s="607"/>
      <c r="C128" s="754"/>
      <c r="D128" s="700"/>
      <c r="E128" s="509" t="s">
        <v>295</v>
      </c>
      <c r="F128" s="192" t="s">
        <v>43</v>
      </c>
      <c r="G128" s="510" t="s">
        <v>96</v>
      </c>
      <c r="H128" s="190" t="s">
        <v>249</v>
      </c>
      <c r="I128" s="316">
        <f t="shared" si="53"/>
        <v>4.5999999999999996</v>
      </c>
      <c r="J128" s="171">
        <v>4.5999999999999996</v>
      </c>
      <c r="K128" s="171">
        <v>4.5</v>
      </c>
      <c r="L128" s="256"/>
      <c r="M128" s="440">
        <f t="shared" si="50"/>
        <v>4.9000000000000004</v>
      </c>
      <c r="N128" s="171">
        <v>4.9000000000000004</v>
      </c>
      <c r="O128" s="171">
        <v>4.8</v>
      </c>
      <c r="P128" s="256"/>
      <c r="Q128" s="440">
        <f t="shared" si="51"/>
        <v>4.9000000000000004</v>
      </c>
      <c r="R128" s="171">
        <v>4.9000000000000004</v>
      </c>
      <c r="S128" s="171">
        <v>4.8</v>
      </c>
      <c r="T128" s="256"/>
      <c r="U128" s="440">
        <f t="shared" si="52"/>
        <v>4.9000000000000004</v>
      </c>
      <c r="V128" s="33">
        <v>4.9000000000000004</v>
      </c>
      <c r="W128" s="33">
        <v>4.8</v>
      </c>
      <c r="X128" s="25"/>
      <c r="Y128" s="170"/>
    </row>
    <row r="129" spans="1:25" s="4" customFormat="1" ht="21" customHeight="1" x14ac:dyDescent="0.2">
      <c r="A129" s="764"/>
      <c r="B129" s="607"/>
      <c r="C129" s="754"/>
      <c r="D129" s="700"/>
      <c r="E129" s="509"/>
      <c r="F129" s="192" t="s">
        <v>51</v>
      </c>
      <c r="G129" s="510"/>
      <c r="H129" s="190" t="s">
        <v>23</v>
      </c>
      <c r="I129" s="316">
        <f t="shared" si="53"/>
        <v>13.3</v>
      </c>
      <c r="J129" s="171">
        <v>13.3</v>
      </c>
      <c r="K129" s="171">
        <v>12.6</v>
      </c>
      <c r="L129" s="256"/>
      <c r="M129" s="440">
        <f t="shared" si="50"/>
        <v>12.9</v>
      </c>
      <c r="N129" s="171">
        <v>12.9</v>
      </c>
      <c r="O129" s="171">
        <v>11.2</v>
      </c>
      <c r="P129" s="256"/>
      <c r="Q129" s="440">
        <f t="shared" si="51"/>
        <v>13.2</v>
      </c>
      <c r="R129" s="171">
        <v>13.2</v>
      </c>
      <c r="S129" s="171">
        <v>11.2</v>
      </c>
      <c r="T129" s="256"/>
      <c r="U129" s="440">
        <f t="shared" si="52"/>
        <v>13.2</v>
      </c>
      <c r="V129" s="33">
        <v>13.2</v>
      </c>
      <c r="W129" s="33">
        <v>11.2</v>
      </c>
      <c r="X129" s="25"/>
      <c r="Y129" s="170"/>
    </row>
    <row r="130" spans="1:25" s="4" customFormat="1" ht="21" customHeight="1" x14ac:dyDescent="0.2">
      <c r="A130" s="764"/>
      <c r="B130" s="607"/>
      <c r="C130" s="754"/>
      <c r="D130" s="700"/>
      <c r="E130" s="509" t="s">
        <v>296</v>
      </c>
      <c r="F130" s="192" t="s">
        <v>43</v>
      </c>
      <c r="G130" s="510" t="s">
        <v>97</v>
      </c>
      <c r="H130" s="190" t="s">
        <v>249</v>
      </c>
      <c r="I130" s="316">
        <f t="shared" si="53"/>
        <v>4.8</v>
      </c>
      <c r="J130" s="171">
        <v>4.8</v>
      </c>
      <c r="K130" s="171">
        <v>4.8</v>
      </c>
      <c r="L130" s="256"/>
      <c r="M130" s="440">
        <f t="shared" si="50"/>
        <v>4.9000000000000004</v>
      </c>
      <c r="N130" s="171">
        <v>4.9000000000000004</v>
      </c>
      <c r="O130" s="171">
        <v>4.8</v>
      </c>
      <c r="P130" s="256"/>
      <c r="Q130" s="440">
        <f t="shared" si="51"/>
        <v>4.9000000000000004</v>
      </c>
      <c r="R130" s="171">
        <v>4.9000000000000004</v>
      </c>
      <c r="S130" s="171">
        <v>4.8</v>
      </c>
      <c r="T130" s="256"/>
      <c r="U130" s="440">
        <f t="shared" si="52"/>
        <v>4.9000000000000004</v>
      </c>
      <c r="V130" s="171">
        <v>4.9000000000000004</v>
      </c>
      <c r="W130" s="171">
        <v>4.8</v>
      </c>
      <c r="X130" s="25"/>
      <c r="Y130" s="170"/>
    </row>
    <row r="131" spans="1:25" s="4" customFormat="1" ht="21" customHeight="1" x14ac:dyDescent="0.2">
      <c r="A131" s="764"/>
      <c r="B131" s="607"/>
      <c r="C131" s="754"/>
      <c r="D131" s="700"/>
      <c r="E131" s="509"/>
      <c r="F131" s="192" t="s">
        <v>51</v>
      </c>
      <c r="G131" s="510"/>
      <c r="H131" s="190" t="s">
        <v>23</v>
      </c>
      <c r="I131" s="316">
        <f t="shared" si="53"/>
        <v>11.7</v>
      </c>
      <c r="J131" s="171">
        <v>11.7</v>
      </c>
      <c r="K131" s="171">
        <v>10.6</v>
      </c>
      <c r="L131" s="256"/>
      <c r="M131" s="440">
        <f t="shared" si="50"/>
        <v>12.9</v>
      </c>
      <c r="N131" s="171">
        <v>12.9</v>
      </c>
      <c r="O131" s="171">
        <v>11.2</v>
      </c>
      <c r="P131" s="256"/>
      <c r="Q131" s="440">
        <f t="shared" si="51"/>
        <v>13</v>
      </c>
      <c r="R131" s="171">
        <v>13</v>
      </c>
      <c r="S131" s="171">
        <v>11.2</v>
      </c>
      <c r="T131" s="256"/>
      <c r="U131" s="440">
        <f t="shared" si="52"/>
        <v>13</v>
      </c>
      <c r="V131" s="171">
        <v>13</v>
      </c>
      <c r="W131" s="171">
        <v>11.2</v>
      </c>
      <c r="X131" s="25"/>
      <c r="Y131" s="170"/>
    </row>
    <row r="132" spans="1:25" s="4" customFormat="1" ht="21" customHeight="1" x14ac:dyDescent="0.2">
      <c r="A132" s="764"/>
      <c r="B132" s="607"/>
      <c r="C132" s="754"/>
      <c r="D132" s="700"/>
      <c r="E132" s="509" t="s">
        <v>297</v>
      </c>
      <c r="F132" s="192" t="s">
        <v>43</v>
      </c>
      <c r="G132" s="510" t="s">
        <v>98</v>
      </c>
      <c r="H132" s="190" t="s">
        <v>249</v>
      </c>
      <c r="I132" s="316">
        <f t="shared" si="53"/>
        <v>9.4</v>
      </c>
      <c r="J132" s="171">
        <v>9.4</v>
      </c>
      <c r="K132" s="171">
        <v>9.3000000000000007</v>
      </c>
      <c r="L132" s="256"/>
      <c r="M132" s="440">
        <f t="shared" si="50"/>
        <v>11.1</v>
      </c>
      <c r="N132" s="171">
        <v>11.1</v>
      </c>
      <c r="O132" s="171">
        <v>10.9</v>
      </c>
      <c r="P132" s="256"/>
      <c r="Q132" s="440">
        <f t="shared" si="51"/>
        <v>11.1</v>
      </c>
      <c r="R132" s="171">
        <v>11.1</v>
      </c>
      <c r="S132" s="171">
        <v>10.9</v>
      </c>
      <c r="T132" s="256"/>
      <c r="U132" s="440">
        <f t="shared" si="52"/>
        <v>11.1</v>
      </c>
      <c r="V132" s="171">
        <v>11.1</v>
      </c>
      <c r="W132" s="171">
        <v>10.9</v>
      </c>
      <c r="X132" s="25"/>
      <c r="Y132" s="170"/>
    </row>
    <row r="133" spans="1:25" s="4" customFormat="1" ht="21" customHeight="1" x14ac:dyDescent="0.2">
      <c r="A133" s="764"/>
      <c r="B133" s="607"/>
      <c r="C133" s="754"/>
      <c r="D133" s="700"/>
      <c r="E133" s="509"/>
      <c r="F133" s="192" t="s">
        <v>51</v>
      </c>
      <c r="G133" s="510"/>
      <c r="H133" s="190" t="s">
        <v>23</v>
      </c>
      <c r="I133" s="316">
        <f t="shared" si="53"/>
        <v>27.9</v>
      </c>
      <c r="J133" s="171">
        <v>27.9</v>
      </c>
      <c r="K133" s="171">
        <v>26.9</v>
      </c>
      <c r="L133" s="256"/>
      <c r="M133" s="440">
        <f t="shared" si="50"/>
        <v>27.4</v>
      </c>
      <c r="N133" s="171">
        <v>27.4</v>
      </c>
      <c r="O133" s="171">
        <v>25.4</v>
      </c>
      <c r="P133" s="256"/>
      <c r="Q133" s="440">
        <f t="shared" si="51"/>
        <v>27.4</v>
      </c>
      <c r="R133" s="171">
        <v>27.4</v>
      </c>
      <c r="S133" s="171">
        <v>25.4</v>
      </c>
      <c r="T133" s="256"/>
      <c r="U133" s="440">
        <f t="shared" si="52"/>
        <v>27.4</v>
      </c>
      <c r="V133" s="171">
        <v>27.4</v>
      </c>
      <c r="W133" s="171">
        <v>25.4</v>
      </c>
      <c r="X133" s="25"/>
      <c r="Y133" s="170"/>
    </row>
    <row r="134" spans="1:25" s="4" customFormat="1" ht="21" customHeight="1" x14ac:dyDescent="0.2">
      <c r="A134" s="764">
        <v>1</v>
      </c>
      <c r="B134" s="607">
        <v>2</v>
      </c>
      <c r="C134" s="754">
        <v>13</v>
      </c>
      <c r="D134" s="700" t="s">
        <v>37</v>
      </c>
      <c r="E134" s="551" t="s">
        <v>298</v>
      </c>
      <c r="F134" s="192" t="s">
        <v>43</v>
      </c>
      <c r="G134" s="551" t="s">
        <v>99</v>
      </c>
      <c r="H134" s="190" t="s">
        <v>249</v>
      </c>
      <c r="I134" s="316">
        <f t="shared" si="53"/>
        <v>2.4</v>
      </c>
      <c r="J134" s="171">
        <v>2.4</v>
      </c>
      <c r="K134" s="171">
        <v>2.2999999999999998</v>
      </c>
      <c r="L134" s="256"/>
      <c r="M134" s="440">
        <f t="shared" si="50"/>
        <v>2.5</v>
      </c>
      <c r="N134" s="171">
        <v>2.5</v>
      </c>
      <c r="O134" s="171">
        <v>2.4</v>
      </c>
      <c r="P134" s="256"/>
      <c r="Q134" s="440">
        <f t="shared" si="51"/>
        <v>2.5</v>
      </c>
      <c r="R134" s="171">
        <v>2.5</v>
      </c>
      <c r="S134" s="171">
        <v>2.4</v>
      </c>
      <c r="T134" s="256"/>
      <c r="U134" s="440">
        <f t="shared" si="52"/>
        <v>2.5</v>
      </c>
      <c r="V134" s="171">
        <v>2.5</v>
      </c>
      <c r="W134" s="171">
        <v>2.4</v>
      </c>
      <c r="X134" s="25"/>
      <c r="Y134" s="170"/>
    </row>
    <row r="135" spans="1:25" s="4" customFormat="1" ht="21" customHeight="1" x14ac:dyDescent="0.2">
      <c r="A135" s="764"/>
      <c r="B135" s="607"/>
      <c r="C135" s="754"/>
      <c r="D135" s="700"/>
      <c r="E135" s="700"/>
      <c r="F135" s="192" t="s">
        <v>51</v>
      </c>
      <c r="G135" s="700"/>
      <c r="H135" s="190" t="s">
        <v>23</v>
      </c>
      <c r="I135" s="316">
        <f t="shared" si="53"/>
        <v>5.2</v>
      </c>
      <c r="J135" s="171">
        <v>5.2</v>
      </c>
      <c r="K135" s="171">
        <v>4.5999999999999996</v>
      </c>
      <c r="L135" s="256"/>
      <c r="M135" s="440">
        <f t="shared" si="50"/>
        <v>6.5</v>
      </c>
      <c r="N135" s="171">
        <v>6.5</v>
      </c>
      <c r="O135" s="171">
        <v>5.5</v>
      </c>
      <c r="P135" s="256"/>
      <c r="Q135" s="440">
        <f t="shared" si="51"/>
        <v>6.5</v>
      </c>
      <c r="R135" s="171">
        <v>6.5</v>
      </c>
      <c r="S135" s="171">
        <v>5.5</v>
      </c>
      <c r="T135" s="256"/>
      <c r="U135" s="440">
        <f t="shared" si="52"/>
        <v>6.5</v>
      </c>
      <c r="V135" s="171">
        <v>6.5</v>
      </c>
      <c r="W135" s="171">
        <v>5.5</v>
      </c>
      <c r="X135" s="25"/>
      <c r="Y135" s="170"/>
    </row>
    <row r="136" spans="1:25" s="4" customFormat="1" ht="21" customHeight="1" x14ac:dyDescent="0.2">
      <c r="A136" s="764"/>
      <c r="B136" s="607"/>
      <c r="C136" s="754"/>
      <c r="D136" s="700"/>
      <c r="E136" s="509" t="s">
        <v>299</v>
      </c>
      <c r="F136" s="192" t="s">
        <v>43</v>
      </c>
      <c r="G136" s="510" t="s">
        <v>100</v>
      </c>
      <c r="H136" s="190" t="s">
        <v>249</v>
      </c>
      <c r="I136" s="316">
        <f t="shared" si="53"/>
        <v>4.3</v>
      </c>
      <c r="J136" s="171">
        <v>4.3</v>
      </c>
      <c r="K136" s="171">
        <v>4.2</v>
      </c>
      <c r="L136" s="256"/>
      <c r="M136" s="440">
        <f t="shared" si="50"/>
        <v>4.9000000000000004</v>
      </c>
      <c r="N136" s="171">
        <v>4.9000000000000004</v>
      </c>
      <c r="O136" s="171">
        <v>4.8</v>
      </c>
      <c r="P136" s="256"/>
      <c r="Q136" s="440">
        <f t="shared" si="51"/>
        <v>4.9000000000000004</v>
      </c>
      <c r="R136" s="171">
        <v>4.9000000000000004</v>
      </c>
      <c r="S136" s="171">
        <v>4.8</v>
      </c>
      <c r="T136" s="256"/>
      <c r="U136" s="440">
        <f t="shared" si="52"/>
        <v>4.9000000000000004</v>
      </c>
      <c r="V136" s="171">
        <v>4.9000000000000004</v>
      </c>
      <c r="W136" s="171">
        <v>4.8</v>
      </c>
      <c r="X136" s="25"/>
      <c r="Y136" s="170"/>
    </row>
    <row r="137" spans="1:25" s="4" customFormat="1" ht="21" customHeight="1" x14ac:dyDescent="0.2">
      <c r="A137" s="764"/>
      <c r="B137" s="607"/>
      <c r="C137" s="754"/>
      <c r="D137" s="700"/>
      <c r="E137" s="509"/>
      <c r="F137" s="192" t="s">
        <v>51</v>
      </c>
      <c r="G137" s="510"/>
      <c r="H137" s="190" t="s">
        <v>23</v>
      </c>
      <c r="I137" s="316">
        <f t="shared" si="53"/>
        <v>11.4</v>
      </c>
      <c r="J137" s="171">
        <v>11.4</v>
      </c>
      <c r="K137" s="171">
        <v>11.1</v>
      </c>
      <c r="L137" s="256"/>
      <c r="M137" s="440">
        <f t="shared" si="50"/>
        <v>12.9</v>
      </c>
      <c r="N137" s="171">
        <v>12.9</v>
      </c>
      <c r="O137" s="171">
        <v>11.2</v>
      </c>
      <c r="P137" s="256"/>
      <c r="Q137" s="440">
        <f t="shared" si="51"/>
        <v>13.2</v>
      </c>
      <c r="R137" s="171">
        <v>13.2</v>
      </c>
      <c r="S137" s="171">
        <v>11.2</v>
      </c>
      <c r="T137" s="256"/>
      <c r="U137" s="440">
        <f t="shared" si="52"/>
        <v>13.2</v>
      </c>
      <c r="V137" s="171">
        <v>13.2</v>
      </c>
      <c r="W137" s="171">
        <v>11.2</v>
      </c>
      <c r="X137" s="25"/>
      <c r="Y137" s="170"/>
    </row>
    <row r="138" spans="1:25" s="4" customFormat="1" ht="21" customHeight="1" x14ac:dyDescent="0.2">
      <c r="A138" s="764"/>
      <c r="B138" s="607"/>
      <c r="C138" s="754"/>
      <c r="D138" s="700"/>
      <c r="E138" s="509" t="s">
        <v>300</v>
      </c>
      <c r="F138" s="192" t="s">
        <v>43</v>
      </c>
      <c r="G138" s="510" t="s">
        <v>101</v>
      </c>
      <c r="H138" s="190" t="s">
        <v>249</v>
      </c>
      <c r="I138" s="316">
        <f t="shared" si="53"/>
        <v>9.4</v>
      </c>
      <c r="J138" s="171">
        <v>9.4</v>
      </c>
      <c r="K138" s="171">
        <v>9.3000000000000007</v>
      </c>
      <c r="L138" s="256"/>
      <c r="M138" s="440">
        <f t="shared" si="50"/>
        <v>10.1</v>
      </c>
      <c r="N138" s="171">
        <v>10.1</v>
      </c>
      <c r="O138" s="171">
        <v>9.9</v>
      </c>
      <c r="P138" s="256"/>
      <c r="Q138" s="440">
        <f t="shared" si="51"/>
        <v>10.1</v>
      </c>
      <c r="R138" s="171">
        <v>10.1</v>
      </c>
      <c r="S138" s="171">
        <v>9.9</v>
      </c>
      <c r="T138" s="256"/>
      <c r="U138" s="440">
        <f t="shared" si="52"/>
        <v>10.1</v>
      </c>
      <c r="V138" s="171">
        <v>10.1</v>
      </c>
      <c r="W138" s="171">
        <v>9.9</v>
      </c>
      <c r="X138" s="25"/>
      <c r="Y138" s="170"/>
    </row>
    <row r="139" spans="1:25" s="4" customFormat="1" ht="21" customHeight="1" x14ac:dyDescent="0.2">
      <c r="A139" s="764"/>
      <c r="B139" s="607"/>
      <c r="C139" s="754"/>
      <c r="D139" s="700"/>
      <c r="E139" s="509"/>
      <c r="F139" s="192" t="s">
        <v>51</v>
      </c>
      <c r="G139" s="510"/>
      <c r="H139" s="190" t="s">
        <v>23</v>
      </c>
      <c r="I139" s="316">
        <f t="shared" si="53"/>
        <v>31.7</v>
      </c>
      <c r="J139" s="171">
        <v>31.7</v>
      </c>
      <c r="K139" s="171">
        <v>26.5</v>
      </c>
      <c r="L139" s="256"/>
      <c r="M139" s="440">
        <f t="shared" si="50"/>
        <v>30.1</v>
      </c>
      <c r="N139" s="171">
        <v>30.1</v>
      </c>
      <c r="O139" s="171">
        <v>23.1</v>
      </c>
      <c r="P139" s="256"/>
      <c r="Q139" s="440">
        <f t="shared" si="51"/>
        <v>30.1</v>
      </c>
      <c r="R139" s="171">
        <v>30.1</v>
      </c>
      <c r="S139" s="171">
        <v>23.1</v>
      </c>
      <c r="T139" s="256"/>
      <c r="U139" s="440">
        <f t="shared" si="52"/>
        <v>30.1</v>
      </c>
      <c r="V139" s="171">
        <v>30.1</v>
      </c>
      <c r="W139" s="171">
        <v>23.1</v>
      </c>
      <c r="X139" s="25"/>
      <c r="Y139" s="170"/>
    </row>
    <row r="140" spans="1:25" s="4" customFormat="1" ht="21" customHeight="1" x14ac:dyDescent="0.2">
      <c r="A140" s="764"/>
      <c r="B140" s="607"/>
      <c r="C140" s="754"/>
      <c r="D140" s="700"/>
      <c r="E140" s="509" t="s">
        <v>301</v>
      </c>
      <c r="F140" s="192" t="s">
        <v>43</v>
      </c>
      <c r="G140" s="510" t="s">
        <v>102</v>
      </c>
      <c r="H140" s="190" t="s">
        <v>249</v>
      </c>
      <c r="I140" s="316">
        <f t="shared" si="53"/>
        <v>5.6</v>
      </c>
      <c r="J140" s="171">
        <v>5.6</v>
      </c>
      <c r="K140" s="171">
        <v>5.5</v>
      </c>
      <c r="L140" s="256"/>
      <c r="M140" s="440">
        <f t="shared" ref="M140:M145" si="54">SUM(N140+P140)</f>
        <v>5.4</v>
      </c>
      <c r="N140" s="171">
        <v>5.4</v>
      </c>
      <c r="O140" s="171">
        <v>5.3</v>
      </c>
      <c r="P140" s="256"/>
      <c r="Q140" s="440">
        <f t="shared" ref="Q140:Q145" si="55">SUM(R140+T140)</f>
        <v>5.4</v>
      </c>
      <c r="R140" s="171">
        <v>5.4</v>
      </c>
      <c r="S140" s="171">
        <v>5.3</v>
      </c>
      <c r="T140" s="256"/>
      <c r="U140" s="440">
        <f t="shared" ref="U140:U145" si="56">SUM(V140+X140)</f>
        <v>5.4</v>
      </c>
      <c r="V140" s="171">
        <v>5.4</v>
      </c>
      <c r="W140" s="171">
        <v>5.3</v>
      </c>
      <c r="X140" s="25"/>
      <c r="Y140" s="170"/>
    </row>
    <row r="141" spans="1:25" s="4" customFormat="1" ht="21" customHeight="1" x14ac:dyDescent="0.2">
      <c r="A141" s="764"/>
      <c r="B141" s="607"/>
      <c r="C141" s="754"/>
      <c r="D141" s="700"/>
      <c r="E141" s="509"/>
      <c r="F141" s="192" t="s">
        <v>51</v>
      </c>
      <c r="G141" s="510"/>
      <c r="H141" s="190" t="s">
        <v>23</v>
      </c>
      <c r="I141" s="316">
        <f t="shared" si="53"/>
        <v>16.100000000000001</v>
      </c>
      <c r="J141" s="171">
        <v>16.100000000000001</v>
      </c>
      <c r="K141" s="171">
        <v>14.7</v>
      </c>
      <c r="L141" s="256"/>
      <c r="M141" s="440">
        <f t="shared" si="54"/>
        <v>14.1</v>
      </c>
      <c r="N141" s="171">
        <v>14.1</v>
      </c>
      <c r="O141" s="171">
        <v>12.4</v>
      </c>
      <c r="P141" s="256"/>
      <c r="Q141" s="440">
        <f t="shared" si="55"/>
        <v>14.2</v>
      </c>
      <c r="R141" s="171">
        <v>14.2</v>
      </c>
      <c r="S141" s="171">
        <v>12.4</v>
      </c>
      <c r="T141" s="256"/>
      <c r="U141" s="440">
        <f t="shared" si="56"/>
        <v>14.2</v>
      </c>
      <c r="V141" s="171">
        <v>14.2</v>
      </c>
      <c r="W141" s="171">
        <v>12.4</v>
      </c>
      <c r="X141" s="25"/>
      <c r="Y141" s="170"/>
    </row>
    <row r="142" spans="1:25" s="4" customFormat="1" ht="21" customHeight="1" x14ac:dyDescent="0.2">
      <c r="A142" s="764"/>
      <c r="B142" s="607"/>
      <c r="C142" s="754"/>
      <c r="D142" s="700"/>
      <c r="E142" s="509" t="s">
        <v>302</v>
      </c>
      <c r="F142" s="192" t="s">
        <v>43</v>
      </c>
      <c r="G142" s="510" t="s">
        <v>103</v>
      </c>
      <c r="H142" s="190" t="s">
        <v>249</v>
      </c>
      <c r="I142" s="316">
        <f t="shared" si="53"/>
        <v>4.7</v>
      </c>
      <c r="J142" s="171">
        <v>4.7</v>
      </c>
      <c r="K142" s="171">
        <v>4.5999999999999996</v>
      </c>
      <c r="L142" s="256"/>
      <c r="M142" s="440">
        <f t="shared" si="54"/>
        <v>4.9000000000000004</v>
      </c>
      <c r="N142" s="171">
        <v>4.9000000000000004</v>
      </c>
      <c r="O142" s="171">
        <v>4.8</v>
      </c>
      <c r="P142" s="256"/>
      <c r="Q142" s="440">
        <f t="shared" si="55"/>
        <v>4.9000000000000004</v>
      </c>
      <c r="R142" s="171">
        <v>4.9000000000000004</v>
      </c>
      <c r="S142" s="171">
        <v>4.8</v>
      </c>
      <c r="T142" s="256"/>
      <c r="U142" s="440">
        <f t="shared" si="56"/>
        <v>4.9000000000000004</v>
      </c>
      <c r="V142" s="171">
        <v>4.9000000000000004</v>
      </c>
      <c r="W142" s="171">
        <v>4.8</v>
      </c>
      <c r="X142" s="25"/>
      <c r="Y142" s="170"/>
    </row>
    <row r="143" spans="1:25" s="4" customFormat="1" ht="21" customHeight="1" x14ac:dyDescent="0.2">
      <c r="A143" s="764"/>
      <c r="B143" s="607"/>
      <c r="C143" s="754"/>
      <c r="D143" s="700"/>
      <c r="E143" s="509"/>
      <c r="F143" s="192" t="s">
        <v>51</v>
      </c>
      <c r="G143" s="510"/>
      <c r="H143" s="190" t="s">
        <v>23</v>
      </c>
      <c r="I143" s="316">
        <f t="shared" si="53"/>
        <v>12.4</v>
      </c>
      <c r="J143" s="171">
        <v>12.4</v>
      </c>
      <c r="K143" s="171">
        <v>12</v>
      </c>
      <c r="L143" s="256"/>
      <c r="M143" s="440">
        <f t="shared" si="54"/>
        <v>12.9</v>
      </c>
      <c r="N143" s="171">
        <v>12.9</v>
      </c>
      <c r="O143" s="171">
        <v>11.2</v>
      </c>
      <c r="P143" s="256"/>
      <c r="Q143" s="440">
        <f t="shared" si="55"/>
        <v>13</v>
      </c>
      <c r="R143" s="171">
        <v>13</v>
      </c>
      <c r="S143" s="171">
        <v>11.2</v>
      </c>
      <c r="T143" s="256"/>
      <c r="U143" s="440">
        <f t="shared" si="56"/>
        <v>13</v>
      </c>
      <c r="V143" s="171">
        <v>13</v>
      </c>
      <c r="W143" s="33">
        <v>11.2</v>
      </c>
      <c r="X143" s="25"/>
      <c r="Y143" s="170"/>
    </row>
    <row r="144" spans="1:25" s="4" customFormat="1" ht="21" customHeight="1" x14ac:dyDescent="0.2">
      <c r="A144" s="764"/>
      <c r="B144" s="607"/>
      <c r="C144" s="754"/>
      <c r="D144" s="700"/>
      <c r="E144" s="509" t="s">
        <v>303</v>
      </c>
      <c r="F144" s="192" t="s">
        <v>43</v>
      </c>
      <c r="G144" s="510" t="s">
        <v>104</v>
      </c>
      <c r="H144" s="190" t="s">
        <v>249</v>
      </c>
      <c r="I144" s="316">
        <f t="shared" si="53"/>
        <v>4.5</v>
      </c>
      <c r="J144" s="171">
        <v>4.5</v>
      </c>
      <c r="K144" s="171">
        <v>4.4000000000000004</v>
      </c>
      <c r="L144" s="256"/>
      <c r="M144" s="440">
        <f t="shared" si="54"/>
        <v>5.0999999999999996</v>
      </c>
      <c r="N144" s="171">
        <v>5.0999999999999996</v>
      </c>
      <c r="O144" s="171">
        <v>5</v>
      </c>
      <c r="P144" s="256"/>
      <c r="Q144" s="440">
        <f t="shared" si="55"/>
        <v>5.0999999999999996</v>
      </c>
      <c r="R144" s="171">
        <v>5.0999999999999996</v>
      </c>
      <c r="S144" s="171">
        <v>5</v>
      </c>
      <c r="T144" s="256"/>
      <c r="U144" s="440">
        <f t="shared" si="56"/>
        <v>5.0999999999999996</v>
      </c>
      <c r="V144" s="171">
        <v>5.0999999999999996</v>
      </c>
      <c r="W144" s="33">
        <v>5</v>
      </c>
      <c r="X144" s="25"/>
      <c r="Y144" s="170"/>
    </row>
    <row r="145" spans="1:25" s="4" customFormat="1" ht="21" customHeight="1" thickBot="1" x14ac:dyDescent="0.25">
      <c r="A145" s="764"/>
      <c r="B145" s="607"/>
      <c r="C145" s="754"/>
      <c r="D145" s="700"/>
      <c r="E145" s="509"/>
      <c r="F145" s="192" t="s">
        <v>51</v>
      </c>
      <c r="G145" s="510"/>
      <c r="H145" s="190" t="s">
        <v>23</v>
      </c>
      <c r="I145" s="316">
        <f t="shared" si="53"/>
        <v>13.3</v>
      </c>
      <c r="J145" s="171">
        <v>13.3</v>
      </c>
      <c r="K145" s="171">
        <v>12.9</v>
      </c>
      <c r="L145" s="256"/>
      <c r="M145" s="440">
        <f t="shared" si="54"/>
        <v>13.4</v>
      </c>
      <c r="N145" s="171">
        <v>13.4</v>
      </c>
      <c r="O145" s="171">
        <v>11.7</v>
      </c>
      <c r="P145" s="256"/>
      <c r="Q145" s="440">
        <f t="shared" si="55"/>
        <v>13.5</v>
      </c>
      <c r="R145" s="171">
        <v>13.5</v>
      </c>
      <c r="S145" s="171">
        <v>11.7</v>
      </c>
      <c r="T145" s="256"/>
      <c r="U145" s="327">
        <f t="shared" si="56"/>
        <v>13.5</v>
      </c>
      <c r="V145" s="171">
        <v>13.5</v>
      </c>
      <c r="W145" s="33">
        <v>11.7</v>
      </c>
      <c r="X145" s="25"/>
      <c r="Y145" s="170"/>
    </row>
    <row r="146" spans="1:25" s="4" customFormat="1" ht="18" customHeight="1" x14ac:dyDescent="0.2">
      <c r="A146" s="764"/>
      <c r="B146" s="607"/>
      <c r="C146" s="754"/>
      <c r="D146" s="700"/>
      <c r="E146" s="584"/>
      <c r="F146" s="576" t="s">
        <v>250</v>
      </c>
      <c r="G146" s="577"/>
      <c r="H146" s="578"/>
      <c r="I146" s="318">
        <f t="shared" si="53"/>
        <v>58.199999999999996</v>
      </c>
      <c r="J146" s="282">
        <f t="shared" ref="J146:L147" si="57">SUM(J124+J126+J128+J130+J132+J134+J136+J138+J140+J142+J144)</f>
        <v>58.199999999999996</v>
      </c>
      <c r="K146" s="282">
        <f t="shared" si="57"/>
        <v>57.2</v>
      </c>
      <c r="L146" s="30">
        <f t="shared" si="57"/>
        <v>0</v>
      </c>
      <c r="M146" s="318">
        <f t="shared" ref="M146:M148" si="58">SUM(N146+P146)</f>
        <v>63.6</v>
      </c>
      <c r="N146" s="282">
        <f t="shared" ref="N146:P147" si="59">SUM(N124+N126+N128+N130+N132+N134+N136+N138+N140+N142+N144)</f>
        <v>63.6</v>
      </c>
      <c r="O146" s="282">
        <f t="shared" si="59"/>
        <v>62.29999999999999</v>
      </c>
      <c r="P146" s="30">
        <f t="shared" si="59"/>
        <v>0</v>
      </c>
      <c r="Q146" s="421">
        <f t="shared" ref="Q146:Q148" si="60">SUM(R146+T146)</f>
        <v>63.6</v>
      </c>
      <c r="R146" s="282">
        <f t="shared" ref="R146:T147" si="61">SUM(R124+R126+R128+R130+R132+R134+R136+R138+R140+R142+R144)</f>
        <v>63.6</v>
      </c>
      <c r="S146" s="282">
        <f t="shared" si="61"/>
        <v>62.29999999999999</v>
      </c>
      <c r="T146" s="30">
        <f t="shared" si="61"/>
        <v>0</v>
      </c>
      <c r="U146" s="421">
        <f t="shared" ref="U146:U148" si="62">SUM(V146+X146)</f>
        <v>63.6</v>
      </c>
      <c r="V146" s="282">
        <f t="shared" ref="V146:X147" si="63">SUM(V124+V126+V128+V130+V132+V134+V136+V138+V140+V142+V144)</f>
        <v>63.6</v>
      </c>
      <c r="W146" s="36">
        <f t="shared" si="63"/>
        <v>62.29999999999999</v>
      </c>
      <c r="X146" s="37">
        <f t="shared" si="63"/>
        <v>0</v>
      </c>
      <c r="Y146" s="170"/>
    </row>
    <row r="147" spans="1:25" s="4" customFormat="1" ht="18" customHeight="1" thickBot="1" x14ac:dyDescent="0.25">
      <c r="A147" s="764"/>
      <c r="B147" s="607"/>
      <c r="C147" s="754"/>
      <c r="D147" s="700"/>
      <c r="E147" s="584"/>
      <c r="F147" s="703" t="s">
        <v>190</v>
      </c>
      <c r="G147" s="704"/>
      <c r="H147" s="705"/>
      <c r="I147" s="320">
        <f t="shared" si="53"/>
        <v>167.70000000000002</v>
      </c>
      <c r="J147" s="284">
        <f t="shared" si="57"/>
        <v>167.70000000000002</v>
      </c>
      <c r="K147" s="284">
        <f t="shared" si="57"/>
        <v>155</v>
      </c>
      <c r="L147" s="285">
        <f t="shared" si="57"/>
        <v>0</v>
      </c>
      <c r="M147" s="320">
        <f t="shared" si="58"/>
        <v>168.9</v>
      </c>
      <c r="N147" s="13">
        <f t="shared" si="59"/>
        <v>168.9</v>
      </c>
      <c r="O147" s="13">
        <f t="shared" si="59"/>
        <v>145.29999999999998</v>
      </c>
      <c r="P147" s="38">
        <f t="shared" si="59"/>
        <v>0</v>
      </c>
      <c r="Q147" s="157">
        <f t="shared" si="60"/>
        <v>170.7</v>
      </c>
      <c r="R147" s="13">
        <f t="shared" si="61"/>
        <v>170.7</v>
      </c>
      <c r="S147" s="13">
        <f t="shared" si="61"/>
        <v>145.29999999999998</v>
      </c>
      <c r="T147" s="38">
        <f t="shared" si="61"/>
        <v>0</v>
      </c>
      <c r="U147" s="157">
        <f t="shared" si="62"/>
        <v>170.7</v>
      </c>
      <c r="V147" s="13">
        <f t="shared" si="63"/>
        <v>170.7</v>
      </c>
      <c r="W147" s="13">
        <f t="shared" si="63"/>
        <v>145.29999999999998</v>
      </c>
      <c r="X147" s="38">
        <f t="shared" si="63"/>
        <v>0</v>
      </c>
      <c r="Y147" s="170"/>
    </row>
    <row r="148" spans="1:25" s="4" customFormat="1" ht="18" customHeight="1" thickBot="1" x14ac:dyDescent="0.25">
      <c r="A148" s="725"/>
      <c r="B148" s="499"/>
      <c r="C148" s="501"/>
      <c r="D148" s="781"/>
      <c r="E148" s="585"/>
      <c r="F148" s="506" t="s">
        <v>9</v>
      </c>
      <c r="G148" s="507"/>
      <c r="H148" s="508"/>
      <c r="I148" s="44">
        <f t="shared" si="53"/>
        <v>225.9</v>
      </c>
      <c r="J148" s="139">
        <f>SUM(J146+J147)</f>
        <v>225.9</v>
      </c>
      <c r="K148" s="139">
        <f t="shared" ref="K148:L148" si="64">SUM(K146+K147)</f>
        <v>212.2</v>
      </c>
      <c r="L148" s="139">
        <f t="shared" si="64"/>
        <v>0</v>
      </c>
      <c r="M148" s="44">
        <f t="shared" si="58"/>
        <v>232.5</v>
      </c>
      <c r="N148" s="139">
        <f>SUM(N146+N147)</f>
        <v>232.5</v>
      </c>
      <c r="O148" s="139">
        <f t="shared" ref="O148:P148" si="65">SUM(O146+O147)</f>
        <v>207.59999999999997</v>
      </c>
      <c r="P148" s="139">
        <f t="shared" si="65"/>
        <v>0</v>
      </c>
      <c r="Q148" s="44">
        <f t="shared" si="60"/>
        <v>234.29999999999998</v>
      </c>
      <c r="R148" s="139">
        <f>SUM(R146+R147)</f>
        <v>234.29999999999998</v>
      </c>
      <c r="S148" s="139">
        <f t="shared" ref="S148:T148" si="66">SUM(S146+S147)</f>
        <v>207.59999999999997</v>
      </c>
      <c r="T148" s="139">
        <f t="shared" si="66"/>
        <v>0</v>
      </c>
      <c r="U148" s="44">
        <f t="shared" si="62"/>
        <v>234.29999999999998</v>
      </c>
      <c r="V148" s="139">
        <f>SUM(V146+V147)</f>
        <v>234.29999999999998</v>
      </c>
      <c r="W148" s="139">
        <f t="shared" ref="W148:X148" si="67">SUM(W146+W147)</f>
        <v>207.59999999999997</v>
      </c>
      <c r="X148" s="139">
        <f t="shared" si="67"/>
        <v>0</v>
      </c>
      <c r="Y148" s="170"/>
    </row>
    <row r="149" spans="1:25" s="2" customFormat="1" ht="21.75" customHeight="1" thickBot="1" x14ac:dyDescent="0.25">
      <c r="A149" s="490">
        <v>1</v>
      </c>
      <c r="B149" s="472">
        <v>2</v>
      </c>
      <c r="C149" s="493">
        <v>14</v>
      </c>
      <c r="D149" s="538" t="s">
        <v>35</v>
      </c>
      <c r="E149" s="531">
        <v>6</v>
      </c>
      <c r="F149" s="191" t="s">
        <v>184</v>
      </c>
      <c r="G149" s="191" t="s">
        <v>105</v>
      </c>
      <c r="H149" s="207" t="s">
        <v>246</v>
      </c>
      <c r="I149" s="441">
        <f t="shared" ref="I149:I165" si="68">SUM(J149+L149)</f>
        <v>0.4</v>
      </c>
      <c r="J149" s="294">
        <v>0.4</v>
      </c>
      <c r="K149" s="294">
        <v>0.4</v>
      </c>
      <c r="L149" s="317"/>
      <c r="M149" s="440">
        <f>SUM(N149+P149)</f>
        <v>0.4</v>
      </c>
      <c r="N149" s="171">
        <v>0.4</v>
      </c>
      <c r="O149" s="171">
        <v>0.4</v>
      </c>
      <c r="P149" s="283"/>
      <c r="Q149" s="440">
        <f>SUM(R149+T149)</f>
        <v>0.4</v>
      </c>
      <c r="R149" s="171">
        <v>0.4</v>
      </c>
      <c r="S149" s="171">
        <v>0.4</v>
      </c>
      <c r="T149" s="256"/>
      <c r="U149" s="440">
        <f>SUM(V149+X149)</f>
        <v>0.4</v>
      </c>
      <c r="V149" s="171">
        <v>0.4</v>
      </c>
      <c r="W149" s="171">
        <v>0.4</v>
      </c>
      <c r="X149" s="23"/>
      <c r="Y149" s="170"/>
    </row>
    <row r="150" spans="1:25" s="2" customFormat="1" ht="21.75" customHeight="1" thickBot="1" x14ac:dyDescent="0.25">
      <c r="A150" s="490"/>
      <c r="B150" s="472"/>
      <c r="C150" s="493"/>
      <c r="D150" s="525"/>
      <c r="E150" s="509"/>
      <c r="F150" s="506" t="s">
        <v>9</v>
      </c>
      <c r="G150" s="507"/>
      <c r="H150" s="508"/>
      <c r="I150" s="44">
        <f t="shared" si="68"/>
        <v>0.4</v>
      </c>
      <c r="J150" s="139">
        <f>SUM(J149)</f>
        <v>0.4</v>
      </c>
      <c r="K150" s="139">
        <f>SUM(K149)</f>
        <v>0.4</v>
      </c>
      <c r="L150" s="141">
        <f>SUM(L149)</f>
        <v>0</v>
      </c>
      <c r="M150" s="44">
        <f>SUM(N150+P150)</f>
        <v>0.4</v>
      </c>
      <c r="N150" s="139">
        <f>SUM(N149)</f>
        <v>0.4</v>
      </c>
      <c r="O150" s="139">
        <f>SUM(O149)</f>
        <v>0.4</v>
      </c>
      <c r="P150" s="141">
        <f>SUM(P149)</f>
        <v>0</v>
      </c>
      <c r="Q150" s="44">
        <f>SUM(R150+T150)</f>
        <v>0.4</v>
      </c>
      <c r="R150" s="139">
        <f>SUM(R149)</f>
        <v>0.4</v>
      </c>
      <c r="S150" s="139">
        <f>SUM(S149)</f>
        <v>0.4</v>
      </c>
      <c r="T150" s="141">
        <f>SUM(T149)</f>
        <v>0</v>
      </c>
      <c r="U150" s="44">
        <f>SUM(V150+X150)</f>
        <v>0.4</v>
      </c>
      <c r="V150" s="139">
        <f>SUM(V149)</f>
        <v>0.4</v>
      </c>
      <c r="W150" s="139">
        <f>SUM(W149)</f>
        <v>0.4</v>
      </c>
      <c r="X150" s="19">
        <f>SUM(X149)</f>
        <v>0</v>
      </c>
      <c r="Y150" s="170"/>
    </row>
    <row r="151" spans="1:25" s="2" customFormat="1" ht="18.75" customHeight="1" x14ac:dyDescent="0.2">
      <c r="A151" s="496">
        <v>1</v>
      </c>
      <c r="B151" s="498">
        <v>2</v>
      </c>
      <c r="C151" s="500">
        <v>15</v>
      </c>
      <c r="D151" s="551" t="s">
        <v>36</v>
      </c>
      <c r="E151" s="263">
        <v>6</v>
      </c>
      <c r="F151" s="483" t="s">
        <v>237</v>
      </c>
      <c r="G151" s="208" t="s">
        <v>106</v>
      </c>
      <c r="H151" s="326" t="s">
        <v>246</v>
      </c>
      <c r="I151" s="440">
        <f t="shared" si="68"/>
        <v>0</v>
      </c>
      <c r="J151" s="171"/>
      <c r="K151" s="171"/>
      <c r="L151" s="252"/>
      <c r="M151" s="316">
        <f>SUM(N151)</f>
        <v>0</v>
      </c>
      <c r="N151" s="171"/>
      <c r="O151" s="171"/>
      <c r="P151" s="252"/>
      <c r="Q151" s="316">
        <f>SUM(R151)</f>
        <v>0</v>
      </c>
      <c r="R151" s="171"/>
      <c r="S151" s="171"/>
      <c r="T151" s="252"/>
      <c r="U151" s="318">
        <f>SUM(V151)</f>
        <v>0</v>
      </c>
      <c r="V151" s="282"/>
      <c r="W151" s="282"/>
      <c r="X151" s="30"/>
      <c r="Y151" s="170"/>
    </row>
    <row r="152" spans="1:25" s="2" customFormat="1" ht="18.75" customHeight="1" x14ac:dyDescent="0.2">
      <c r="A152" s="780"/>
      <c r="B152" s="607"/>
      <c r="C152" s="754"/>
      <c r="D152" s="700"/>
      <c r="E152" s="304" t="s">
        <v>293</v>
      </c>
      <c r="F152" s="777"/>
      <c r="G152" s="210" t="s">
        <v>107</v>
      </c>
      <c r="H152" s="209" t="s">
        <v>246</v>
      </c>
      <c r="I152" s="316">
        <f t="shared" si="68"/>
        <v>0.3</v>
      </c>
      <c r="J152" s="171">
        <v>0.3</v>
      </c>
      <c r="K152" s="171">
        <v>0.3</v>
      </c>
      <c r="L152" s="256"/>
      <c r="M152" s="316">
        <f t="shared" ref="M152:M163" si="69">SUM(N152)</f>
        <v>0.4</v>
      </c>
      <c r="N152" s="171">
        <v>0.4</v>
      </c>
      <c r="O152" s="171">
        <v>0.4</v>
      </c>
      <c r="P152" s="256"/>
      <c r="Q152" s="316">
        <f t="shared" ref="Q152:Q163" si="70">SUM(R152)</f>
        <v>0.4</v>
      </c>
      <c r="R152" s="171">
        <v>0.4</v>
      </c>
      <c r="S152" s="171">
        <v>0.4</v>
      </c>
      <c r="T152" s="256"/>
      <c r="U152" s="316">
        <f t="shared" ref="U152:U163" si="71">SUM(V152)</f>
        <v>0.4</v>
      </c>
      <c r="V152" s="171">
        <v>0.4</v>
      </c>
      <c r="W152" s="171">
        <v>0.4</v>
      </c>
      <c r="X152" s="283"/>
      <c r="Y152" s="170"/>
    </row>
    <row r="153" spans="1:25" s="2" customFormat="1" ht="18.75" customHeight="1" x14ac:dyDescent="0.2">
      <c r="A153" s="780"/>
      <c r="B153" s="607"/>
      <c r="C153" s="754"/>
      <c r="D153" s="700"/>
      <c r="E153" s="304" t="s">
        <v>294</v>
      </c>
      <c r="F153" s="777"/>
      <c r="G153" s="210" t="s">
        <v>108</v>
      </c>
      <c r="H153" s="209" t="s">
        <v>246</v>
      </c>
      <c r="I153" s="316">
        <f t="shared" si="68"/>
        <v>1.5</v>
      </c>
      <c r="J153" s="171">
        <v>1.5</v>
      </c>
      <c r="K153" s="171">
        <v>1.5</v>
      </c>
      <c r="L153" s="256"/>
      <c r="M153" s="316">
        <f t="shared" si="69"/>
        <v>1.5</v>
      </c>
      <c r="N153" s="171">
        <v>1.5</v>
      </c>
      <c r="O153" s="171">
        <v>1.5</v>
      </c>
      <c r="P153" s="256"/>
      <c r="Q153" s="316">
        <f t="shared" si="70"/>
        <v>1.5</v>
      </c>
      <c r="R153" s="171">
        <v>1.5</v>
      </c>
      <c r="S153" s="171">
        <v>1.5</v>
      </c>
      <c r="T153" s="256"/>
      <c r="U153" s="316">
        <f t="shared" si="71"/>
        <v>1.5</v>
      </c>
      <c r="V153" s="171">
        <v>1.5</v>
      </c>
      <c r="W153" s="171">
        <v>1.5</v>
      </c>
      <c r="X153" s="283"/>
      <c r="Y153" s="170"/>
    </row>
    <row r="154" spans="1:25" s="2" customFormat="1" ht="18.75" customHeight="1" x14ac:dyDescent="0.2">
      <c r="A154" s="780"/>
      <c r="B154" s="607"/>
      <c r="C154" s="754"/>
      <c r="D154" s="700"/>
      <c r="E154" s="305" t="s">
        <v>296</v>
      </c>
      <c r="F154" s="777"/>
      <c r="G154" s="210" t="s">
        <v>109</v>
      </c>
      <c r="H154" s="209" t="s">
        <v>246</v>
      </c>
      <c r="I154" s="316">
        <f t="shared" si="68"/>
        <v>0.3</v>
      </c>
      <c r="J154" s="171">
        <v>0.3</v>
      </c>
      <c r="K154" s="171">
        <v>0.3</v>
      </c>
      <c r="L154" s="256"/>
      <c r="M154" s="316">
        <f t="shared" si="69"/>
        <v>0.4</v>
      </c>
      <c r="N154" s="171">
        <v>0.4</v>
      </c>
      <c r="O154" s="171">
        <v>0.4</v>
      </c>
      <c r="P154" s="256"/>
      <c r="Q154" s="316">
        <f t="shared" si="70"/>
        <v>0.4</v>
      </c>
      <c r="R154" s="171">
        <v>0.4</v>
      </c>
      <c r="S154" s="171">
        <v>0.4</v>
      </c>
      <c r="T154" s="256"/>
      <c r="U154" s="316">
        <f t="shared" si="71"/>
        <v>0.4</v>
      </c>
      <c r="V154" s="171">
        <v>0.4</v>
      </c>
      <c r="W154" s="171">
        <v>0.4</v>
      </c>
      <c r="X154" s="283"/>
      <c r="Y154" s="170"/>
    </row>
    <row r="155" spans="1:25" s="2" customFormat="1" ht="18.75" customHeight="1" x14ac:dyDescent="0.2">
      <c r="A155" s="780"/>
      <c r="B155" s="607"/>
      <c r="C155" s="754"/>
      <c r="D155" s="700"/>
      <c r="E155" s="305" t="s">
        <v>297</v>
      </c>
      <c r="F155" s="777"/>
      <c r="G155" s="210" t="s">
        <v>110</v>
      </c>
      <c r="H155" s="209" t="s">
        <v>23</v>
      </c>
      <c r="I155" s="316">
        <f t="shared" si="68"/>
        <v>14.4</v>
      </c>
      <c r="J155" s="171">
        <v>14.4</v>
      </c>
      <c r="K155" s="171">
        <v>14.2</v>
      </c>
      <c r="L155" s="256"/>
      <c r="M155" s="316">
        <f t="shared" si="69"/>
        <v>15.1</v>
      </c>
      <c r="N155" s="171">
        <v>15.1</v>
      </c>
      <c r="O155" s="171">
        <v>14.5</v>
      </c>
      <c r="P155" s="256"/>
      <c r="Q155" s="316">
        <f t="shared" si="70"/>
        <v>15.1</v>
      </c>
      <c r="R155" s="171">
        <v>15.1</v>
      </c>
      <c r="S155" s="171">
        <v>14.5</v>
      </c>
      <c r="T155" s="256"/>
      <c r="U155" s="316">
        <f t="shared" si="71"/>
        <v>15.1</v>
      </c>
      <c r="V155" s="171">
        <v>15.1</v>
      </c>
      <c r="W155" s="171">
        <v>14.5</v>
      </c>
      <c r="X155" s="283"/>
      <c r="Y155" s="170"/>
    </row>
    <row r="156" spans="1:25" s="2" customFormat="1" ht="18.75" customHeight="1" x14ac:dyDescent="0.2">
      <c r="A156" s="780"/>
      <c r="B156" s="607"/>
      <c r="C156" s="754"/>
      <c r="D156" s="700"/>
      <c r="E156" s="305" t="s">
        <v>297</v>
      </c>
      <c r="F156" s="777"/>
      <c r="G156" s="311" t="s">
        <v>110</v>
      </c>
      <c r="H156" s="209" t="s">
        <v>246</v>
      </c>
      <c r="I156" s="316">
        <f t="shared" si="68"/>
        <v>0</v>
      </c>
      <c r="J156" s="171"/>
      <c r="K156" s="171"/>
      <c r="L156" s="256"/>
      <c r="M156" s="316"/>
      <c r="N156" s="171"/>
      <c r="O156" s="171"/>
      <c r="P156" s="256"/>
      <c r="Q156" s="316"/>
      <c r="R156" s="171"/>
      <c r="S156" s="171"/>
      <c r="T156" s="256"/>
      <c r="U156" s="316"/>
      <c r="V156" s="171"/>
      <c r="W156" s="171"/>
      <c r="X156" s="283"/>
      <c r="Y156" s="170"/>
    </row>
    <row r="157" spans="1:25" s="2" customFormat="1" ht="18.75" customHeight="1" x14ac:dyDescent="0.2">
      <c r="A157" s="780"/>
      <c r="B157" s="607"/>
      <c r="C157" s="754"/>
      <c r="D157" s="700"/>
      <c r="E157" s="304" t="s">
        <v>298</v>
      </c>
      <c r="F157" s="777"/>
      <c r="G157" s="210" t="s">
        <v>111</v>
      </c>
      <c r="H157" s="209" t="s">
        <v>246</v>
      </c>
      <c r="I157" s="316">
        <f t="shared" si="68"/>
        <v>0.2</v>
      </c>
      <c r="J157" s="171">
        <v>0.2</v>
      </c>
      <c r="K157" s="171">
        <v>0.2</v>
      </c>
      <c r="L157" s="256"/>
      <c r="M157" s="316">
        <f t="shared" si="69"/>
        <v>0.3</v>
      </c>
      <c r="N157" s="171">
        <v>0.3</v>
      </c>
      <c r="O157" s="171">
        <v>0.3</v>
      </c>
      <c r="P157" s="256"/>
      <c r="Q157" s="316">
        <f t="shared" si="70"/>
        <v>0.3</v>
      </c>
      <c r="R157" s="171">
        <v>0.3</v>
      </c>
      <c r="S157" s="171">
        <v>0.3</v>
      </c>
      <c r="T157" s="256"/>
      <c r="U157" s="316">
        <f t="shared" si="71"/>
        <v>0.3</v>
      </c>
      <c r="V157" s="171">
        <v>0.3</v>
      </c>
      <c r="W157" s="171">
        <v>0.3</v>
      </c>
      <c r="X157" s="283"/>
      <c r="Y157" s="170"/>
    </row>
    <row r="158" spans="1:25" s="2" customFormat="1" ht="18.75" customHeight="1" x14ac:dyDescent="0.2">
      <c r="A158" s="780"/>
      <c r="B158" s="607"/>
      <c r="C158" s="754"/>
      <c r="D158" s="700"/>
      <c r="E158" s="305" t="s">
        <v>299</v>
      </c>
      <c r="F158" s="777"/>
      <c r="G158" s="210" t="s">
        <v>112</v>
      </c>
      <c r="H158" s="209" t="s">
        <v>246</v>
      </c>
      <c r="I158" s="316">
        <f t="shared" si="68"/>
        <v>1.4</v>
      </c>
      <c r="J158" s="171">
        <v>1.4</v>
      </c>
      <c r="K158" s="171">
        <v>1.4</v>
      </c>
      <c r="L158" s="256"/>
      <c r="M158" s="316">
        <f t="shared" si="69"/>
        <v>1.5</v>
      </c>
      <c r="N158" s="171">
        <v>1.5</v>
      </c>
      <c r="O158" s="171">
        <v>1.5</v>
      </c>
      <c r="P158" s="256"/>
      <c r="Q158" s="316">
        <f t="shared" si="70"/>
        <v>1.5</v>
      </c>
      <c r="R158" s="171">
        <v>1.5</v>
      </c>
      <c r="S158" s="171">
        <v>1.5</v>
      </c>
      <c r="T158" s="256"/>
      <c r="U158" s="316">
        <f t="shared" si="71"/>
        <v>1.5</v>
      </c>
      <c r="V158" s="171">
        <v>1.5</v>
      </c>
      <c r="W158" s="171">
        <v>1.5</v>
      </c>
      <c r="X158" s="283"/>
      <c r="Y158" s="170"/>
    </row>
    <row r="159" spans="1:25" s="2" customFormat="1" ht="18.75" customHeight="1" x14ac:dyDescent="0.2">
      <c r="A159" s="780"/>
      <c r="B159" s="607"/>
      <c r="C159" s="754"/>
      <c r="D159" s="700"/>
      <c r="E159" s="305" t="s">
        <v>300</v>
      </c>
      <c r="F159" s="777"/>
      <c r="G159" s="210" t="s">
        <v>113</v>
      </c>
      <c r="H159" s="209" t="s">
        <v>23</v>
      </c>
      <c r="I159" s="316">
        <f t="shared" si="68"/>
        <v>4.3</v>
      </c>
      <c r="J159" s="171">
        <v>4.3</v>
      </c>
      <c r="K159" s="171">
        <v>4.3</v>
      </c>
      <c r="L159" s="256"/>
      <c r="M159" s="316">
        <f t="shared" si="69"/>
        <v>6.8</v>
      </c>
      <c r="N159" s="171">
        <v>6.8</v>
      </c>
      <c r="O159" s="171">
        <v>6.5</v>
      </c>
      <c r="P159" s="256"/>
      <c r="Q159" s="316">
        <f t="shared" si="70"/>
        <v>6.8</v>
      </c>
      <c r="R159" s="171">
        <v>6.8</v>
      </c>
      <c r="S159" s="171">
        <v>6.5</v>
      </c>
      <c r="T159" s="256"/>
      <c r="U159" s="316">
        <f t="shared" si="71"/>
        <v>6.8</v>
      </c>
      <c r="V159" s="171">
        <v>6.8</v>
      </c>
      <c r="W159" s="171">
        <v>6.5</v>
      </c>
      <c r="X159" s="283"/>
      <c r="Y159" s="170"/>
    </row>
    <row r="160" spans="1:25" s="2" customFormat="1" ht="18.75" customHeight="1" x14ac:dyDescent="0.2">
      <c r="A160" s="780"/>
      <c r="B160" s="607"/>
      <c r="C160" s="754"/>
      <c r="D160" s="700"/>
      <c r="E160" s="305" t="s">
        <v>300</v>
      </c>
      <c r="F160" s="777"/>
      <c r="G160" s="311" t="s">
        <v>113</v>
      </c>
      <c r="H160" s="209" t="s">
        <v>246</v>
      </c>
      <c r="I160" s="316">
        <f t="shared" si="68"/>
        <v>2.2000000000000002</v>
      </c>
      <c r="J160" s="171">
        <v>2.2000000000000002</v>
      </c>
      <c r="K160" s="171">
        <v>2.2000000000000002</v>
      </c>
      <c r="L160" s="256"/>
      <c r="M160" s="316">
        <f t="shared" si="69"/>
        <v>0</v>
      </c>
      <c r="N160" s="171"/>
      <c r="O160" s="171"/>
      <c r="P160" s="256"/>
      <c r="Q160" s="316">
        <f t="shared" si="70"/>
        <v>0</v>
      </c>
      <c r="R160" s="171"/>
      <c r="S160" s="171"/>
      <c r="T160" s="256"/>
      <c r="U160" s="316">
        <f t="shared" si="71"/>
        <v>0</v>
      </c>
      <c r="V160" s="171"/>
      <c r="W160" s="171"/>
      <c r="X160" s="283"/>
      <c r="Y160" s="170"/>
    </row>
    <row r="161" spans="1:25" s="2" customFormat="1" ht="18.75" customHeight="1" x14ac:dyDescent="0.2">
      <c r="A161" s="780">
        <v>1</v>
      </c>
      <c r="B161" s="607">
        <v>2</v>
      </c>
      <c r="C161" s="754">
        <v>15</v>
      </c>
      <c r="D161" s="700" t="s">
        <v>36</v>
      </c>
      <c r="E161" s="305" t="s">
        <v>301</v>
      </c>
      <c r="F161" s="777"/>
      <c r="G161" s="210" t="s">
        <v>114</v>
      </c>
      <c r="H161" s="209" t="s">
        <v>246</v>
      </c>
      <c r="I161" s="316">
        <f t="shared" si="68"/>
        <v>4.4000000000000004</v>
      </c>
      <c r="J161" s="171">
        <v>4.4000000000000004</v>
      </c>
      <c r="K161" s="171">
        <v>4.3</v>
      </c>
      <c r="L161" s="256"/>
      <c r="M161" s="316">
        <f t="shared" si="69"/>
        <v>4.5</v>
      </c>
      <c r="N161" s="171">
        <v>4.5</v>
      </c>
      <c r="O161" s="171">
        <v>4.4000000000000004</v>
      </c>
      <c r="P161" s="256"/>
      <c r="Q161" s="316">
        <f t="shared" si="70"/>
        <v>4.5</v>
      </c>
      <c r="R161" s="171">
        <v>4.5</v>
      </c>
      <c r="S161" s="171">
        <v>4.4000000000000004</v>
      </c>
      <c r="T161" s="256"/>
      <c r="U161" s="316">
        <f t="shared" si="71"/>
        <v>4.5</v>
      </c>
      <c r="V161" s="171">
        <v>4.5</v>
      </c>
      <c r="W161" s="171">
        <v>4.4000000000000004</v>
      </c>
      <c r="X161" s="283"/>
      <c r="Y161" s="170"/>
    </row>
    <row r="162" spans="1:25" s="2" customFormat="1" ht="18.75" customHeight="1" x14ac:dyDescent="0.2">
      <c r="A162" s="780"/>
      <c r="B162" s="607"/>
      <c r="C162" s="754"/>
      <c r="D162" s="700"/>
      <c r="E162" s="305" t="s">
        <v>302</v>
      </c>
      <c r="F162" s="777"/>
      <c r="G162" s="210" t="s">
        <v>115</v>
      </c>
      <c r="H162" s="209" t="s">
        <v>246</v>
      </c>
      <c r="I162" s="316">
        <f t="shared" si="68"/>
        <v>0.5</v>
      </c>
      <c r="J162" s="171">
        <v>0.5</v>
      </c>
      <c r="K162" s="171">
        <v>0.5</v>
      </c>
      <c r="L162" s="256"/>
      <c r="M162" s="316">
        <f t="shared" si="69"/>
        <v>0.6</v>
      </c>
      <c r="N162" s="171">
        <v>0.6</v>
      </c>
      <c r="O162" s="171">
        <v>0.6</v>
      </c>
      <c r="P162" s="256"/>
      <c r="Q162" s="316">
        <f t="shared" si="70"/>
        <v>0.6</v>
      </c>
      <c r="R162" s="171">
        <v>0.6</v>
      </c>
      <c r="S162" s="171">
        <v>0.6</v>
      </c>
      <c r="T162" s="256"/>
      <c r="U162" s="316">
        <f t="shared" si="71"/>
        <v>0.6</v>
      </c>
      <c r="V162" s="171">
        <v>0.6</v>
      </c>
      <c r="W162" s="171">
        <v>0.6</v>
      </c>
      <c r="X162" s="283"/>
      <c r="Y162" s="170"/>
    </row>
    <row r="163" spans="1:25" s="2" customFormat="1" ht="18.75" customHeight="1" thickBot="1" x14ac:dyDescent="0.25">
      <c r="A163" s="780"/>
      <c r="B163" s="607"/>
      <c r="C163" s="754"/>
      <c r="D163" s="700"/>
      <c r="E163" s="201" t="s">
        <v>303</v>
      </c>
      <c r="F163" s="482"/>
      <c r="G163" s="211" t="s">
        <v>116</v>
      </c>
      <c r="H163" s="212" t="s">
        <v>246</v>
      </c>
      <c r="I163" s="445">
        <f t="shared" si="68"/>
        <v>1.6</v>
      </c>
      <c r="J163" s="288">
        <v>1.6</v>
      </c>
      <c r="K163" s="288">
        <v>1.6</v>
      </c>
      <c r="L163" s="338"/>
      <c r="M163" s="445">
        <f t="shared" si="69"/>
        <v>1.7</v>
      </c>
      <c r="N163" s="288">
        <v>1.7</v>
      </c>
      <c r="O163" s="288">
        <v>1.7</v>
      </c>
      <c r="P163" s="338"/>
      <c r="Q163" s="445">
        <f t="shared" si="70"/>
        <v>1.7</v>
      </c>
      <c r="R163" s="288">
        <v>1.7</v>
      </c>
      <c r="S163" s="288">
        <v>1.7</v>
      </c>
      <c r="T163" s="338"/>
      <c r="U163" s="320">
        <f t="shared" si="71"/>
        <v>1.7</v>
      </c>
      <c r="V163" s="284">
        <v>1.7</v>
      </c>
      <c r="W163" s="284">
        <v>1.7</v>
      </c>
      <c r="X163" s="285"/>
      <c r="Y163" s="170"/>
    </row>
    <row r="164" spans="1:25" s="2" customFormat="1" ht="18.75" customHeight="1" x14ac:dyDescent="0.2">
      <c r="A164" s="780"/>
      <c r="B164" s="607"/>
      <c r="C164" s="754"/>
      <c r="D164" s="700"/>
      <c r="E164" s="527"/>
      <c r="F164" s="576" t="s">
        <v>46</v>
      </c>
      <c r="G164" s="577"/>
      <c r="H164" s="578"/>
      <c r="I164" s="421">
        <f t="shared" si="68"/>
        <v>18.7</v>
      </c>
      <c r="J164" s="282">
        <f>SUM(J155+J159)</f>
        <v>18.7</v>
      </c>
      <c r="K164" s="282">
        <f t="shared" ref="K164:L164" si="72">SUM(K155+K159)</f>
        <v>18.5</v>
      </c>
      <c r="L164" s="282">
        <f t="shared" si="72"/>
        <v>0</v>
      </c>
      <c r="M164" s="318">
        <f>SUM(N164+P164)</f>
        <v>21.9</v>
      </c>
      <c r="N164" s="282">
        <f>SUM(N155+N159)</f>
        <v>21.9</v>
      </c>
      <c r="O164" s="282">
        <f t="shared" ref="O164:P164" si="73">SUM(O155+O159)</f>
        <v>21</v>
      </c>
      <c r="P164" s="373">
        <f t="shared" si="73"/>
        <v>0</v>
      </c>
      <c r="Q164" s="318">
        <f>SUM(R164+T164)</f>
        <v>21.9</v>
      </c>
      <c r="R164" s="36">
        <f>SUM(R155+R159)</f>
        <v>21.9</v>
      </c>
      <c r="S164" s="36">
        <f t="shared" ref="S164:T164" si="74">SUM(S155+S159)</f>
        <v>21</v>
      </c>
      <c r="T164" s="36">
        <f t="shared" si="74"/>
        <v>0</v>
      </c>
      <c r="U164" s="154">
        <f>SUM(V164+X164)</f>
        <v>21.9</v>
      </c>
      <c r="V164" s="36">
        <f>SUM(V155+V159)</f>
        <v>21.9</v>
      </c>
      <c r="W164" s="36">
        <f t="shared" ref="W164:X164" si="75">SUM(W155+W159)</f>
        <v>21</v>
      </c>
      <c r="X164" s="37">
        <f t="shared" si="75"/>
        <v>0</v>
      </c>
      <c r="Y164" s="170"/>
    </row>
    <row r="165" spans="1:25" s="2" customFormat="1" ht="18.75" customHeight="1" thickBot="1" x14ac:dyDescent="0.25">
      <c r="A165" s="780"/>
      <c r="B165" s="607"/>
      <c r="C165" s="754"/>
      <c r="D165" s="700"/>
      <c r="E165" s="527"/>
      <c r="F165" s="528" t="s">
        <v>251</v>
      </c>
      <c r="G165" s="529"/>
      <c r="H165" s="530"/>
      <c r="I165" s="422">
        <f t="shared" si="68"/>
        <v>12.400000000000002</v>
      </c>
      <c r="J165" s="284">
        <f>SUM(J151+J152+J153+J154+J157+J158+J161+J162+J163+J160+J156)</f>
        <v>12.400000000000002</v>
      </c>
      <c r="K165" s="284">
        <f>SUM(K151+K152+K153+K154+K157+K158+K161+K162+K163+K160+K156)</f>
        <v>12.3</v>
      </c>
      <c r="L165" s="285">
        <f>SUM(L151+L152+L153+L154+L157+L158+L161+L162+L163)</f>
        <v>0</v>
      </c>
      <c r="M165" s="327">
        <f>SUM(N165+P165)</f>
        <v>10.899999999999999</v>
      </c>
      <c r="N165" s="284">
        <f>SUM(N151+N152+N153+N154+N157+N158+N161+N162+N163+N160)</f>
        <v>10.899999999999999</v>
      </c>
      <c r="O165" s="284">
        <f>SUM(O151+O152+O153+O154+O157+O158+O161+O162+O163+O160)</f>
        <v>10.799999999999999</v>
      </c>
      <c r="P165" s="285">
        <f>SUM(P151+P152+P153+P154+P157+P158+P161+P162+P163)</f>
        <v>0</v>
      </c>
      <c r="Q165" s="339">
        <f>SUM(R165+T165)</f>
        <v>10.899999999999999</v>
      </c>
      <c r="R165" s="13">
        <f>SUM(R151+R152+R153+R154+R157+R158+R161+R162+R163+R160)</f>
        <v>10.899999999999999</v>
      </c>
      <c r="S165" s="13">
        <f>SUM(S151+S152+S153+S154+S157+S158+S161+S162+S163+S160)</f>
        <v>10.799999999999999</v>
      </c>
      <c r="T165" s="38">
        <f>SUM(T151+T152+T153+T154+T157+T158+T161+T162+T163)</f>
        <v>0</v>
      </c>
      <c r="U165" s="155">
        <f>SUM(V165+X165)</f>
        <v>10.899999999999999</v>
      </c>
      <c r="V165" s="13">
        <f>SUM(V151+V152+V153+V154+V157+V158+V161+V162+V163+V160)</f>
        <v>10.899999999999999</v>
      </c>
      <c r="W165" s="13">
        <f>SUM(W151+W152+W153+W154+W157+W158+W161+W162+W163+W160)</f>
        <v>10.799999999999999</v>
      </c>
      <c r="X165" s="38">
        <f>SUM(X151+X152+X153+X154+X157+X158+X161+X162+X163)</f>
        <v>0</v>
      </c>
      <c r="Y165" s="170"/>
    </row>
    <row r="166" spans="1:25" s="2" customFormat="1" ht="18.75" customHeight="1" thickBot="1" x14ac:dyDescent="0.25">
      <c r="A166" s="497"/>
      <c r="B166" s="499"/>
      <c r="C166" s="501"/>
      <c r="D166" s="781"/>
      <c r="E166" s="527"/>
      <c r="F166" s="506" t="s">
        <v>9</v>
      </c>
      <c r="G166" s="507"/>
      <c r="H166" s="508"/>
      <c r="I166" s="158">
        <f>SUM(J166+L166)</f>
        <v>31.1</v>
      </c>
      <c r="J166" s="139">
        <f>SUM(J164+J165)</f>
        <v>31.1</v>
      </c>
      <c r="K166" s="139">
        <f>SUM(K164+K165)</f>
        <v>30.8</v>
      </c>
      <c r="L166" s="141">
        <f>SUM(L164+L165)</f>
        <v>0</v>
      </c>
      <c r="M166" s="44">
        <f>SUM(N166+P166)</f>
        <v>32.799999999999997</v>
      </c>
      <c r="N166" s="139">
        <f>SUM(N164+N165)</f>
        <v>32.799999999999997</v>
      </c>
      <c r="O166" s="139">
        <f>SUM(O164+O165)</f>
        <v>31.799999999999997</v>
      </c>
      <c r="P166" s="141">
        <f>SUM(P164+P165)</f>
        <v>0</v>
      </c>
      <c r="Q166" s="44">
        <f>SUM(R166+T166)</f>
        <v>32.799999999999997</v>
      </c>
      <c r="R166" s="139">
        <f>SUM(R164+R165)</f>
        <v>32.799999999999997</v>
      </c>
      <c r="S166" s="139">
        <f>SUM(S164+S165)</f>
        <v>31.799999999999997</v>
      </c>
      <c r="T166" s="141">
        <f>SUM(T164+T165)</f>
        <v>0</v>
      </c>
      <c r="U166" s="44">
        <f>SUM(V166+X166)</f>
        <v>32.799999999999997</v>
      </c>
      <c r="V166" s="139">
        <f>SUM(V164+V165)</f>
        <v>32.799999999999997</v>
      </c>
      <c r="W166" s="139">
        <f>SUM(W164+W165)</f>
        <v>31.799999999999997</v>
      </c>
      <c r="X166" s="19">
        <f>SUM(X164+X165)</f>
        <v>0</v>
      </c>
      <c r="Y166" s="170"/>
    </row>
    <row r="167" spans="1:25" s="2" customFormat="1" ht="21" customHeight="1" thickBot="1" x14ac:dyDescent="0.25">
      <c r="A167" s="496">
        <v>1</v>
      </c>
      <c r="B167" s="498">
        <v>2</v>
      </c>
      <c r="C167" s="500">
        <v>16</v>
      </c>
      <c r="D167" s="525" t="s">
        <v>268</v>
      </c>
      <c r="E167" s="701">
        <v>2</v>
      </c>
      <c r="F167" s="325" t="s">
        <v>269</v>
      </c>
      <c r="G167" s="291" t="s">
        <v>270</v>
      </c>
      <c r="H167" s="275" t="s">
        <v>246</v>
      </c>
      <c r="I167" s="328">
        <f t="shared" ref="I167:I172" si="76">SUM(J167)</f>
        <v>94</v>
      </c>
      <c r="J167" s="293">
        <v>94</v>
      </c>
      <c r="K167" s="293">
        <v>75</v>
      </c>
      <c r="L167" s="439"/>
      <c r="M167" s="328">
        <f>SUM(N167+P167)</f>
        <v>81.2</v>
      </c>
      <c r="N167" s="293">
        <v>81.2</v>
      </c>
      <c r="O167" s="293">
        <v>75</v>
      </c>
      <c r="P167" s="439"/>
      <c r="Q167" s="328">
        <f>SUM(R167+T167)</f>
        <v>81.2</v>
      </c>
      <c r="R167" s="293">
        <v>81.2</v>
      </c>
      <c r="S167" s="293">
        <v>75</v>
      </c>
      <c r="T167" s="439"/>
      <c r="U167" s="328">
        <f>SUM(V167+X167)</f>
        <v>81.2</v>
      </c>
      <c r="V167" s="293">
        <v>81.2</v>
      </c>
      <c r="W167" s="293">
        <v>75</v>
      </c>
      <c r="X167" s="15"/>
      <c r="Y167" s="170"/>
    </row>
    <row r="168" spans="1:25" s="2" customFormat="1" ht="21" customHeight="1" thickBot="1" x14ac:dyDescent="0.25">
      <c r="A168" s="497"/>
      <c r="B168" s="499"/>
      <c r="C168" s="501"/>
      <c r="D168" s="538"/>
      <c r="E168" s="702"/>
      <c r="F168" s="506" t="s">
        <v>9</v>
      </c>
      <c r="G168" s="507"/>
      <c r="H168" s="508"/>
      <c r="I168" s="44">
        <f t="shared" si="76"/>
        <v>94</v>
      </c>
      <c r="J168" s="139">
        <f>SUM(J167)</f>
        <v>94</v>
      </c>
      <c r="K168" s="139">
        <f>SUM(K167)</f>
        <v>75</v>
      </c>
      <c r="L168" s="141"/>
      <c r="M168" s="44">
        <f>SUM(P168,N168)</f>
        <v>81.2</v>
      </c>
      <c r="N168" s="139">
        <f>N167</f>
        <v>81.2</v>
      </c>
      <c r="O168" s="139">
        <f>O167</f>
        <v>75</v>
      </c>
      <c r="P168" s="141"/>
      <c r="Q168" s="44">
        <f>SUM(R168)</f>
        <v>81.2</v>
      </c>
      <c r="R168" s="139">
        <f>SUM(R167)</f>
        <v>81.2</v>
      </c>
      <c r="S168" s="139">
        <f>SUM(S167)</f>
        <v>75</v>
      </c>
      <c r="T168" s="141"/>
      <c r="U168" s="44">
        <f>SUM(V168)</f>
        <v>81.2</v>
      </c>
      <c r="V168" s="139">
        <f>SUM(V167)</f>
        <v>81.2</v>
      </c>
      <c r="W168" s="139">
        <f>SUM(W167)</f>
        <v>75</v>
      </c>
      <c r="X168" s="19"/>
      <c r="Y168" s="170"/>
    </row>
    <row r="169" spans="1:25" s="2" customFormat="1" ht="21.75" customHeight="1" thickBot="1" x14ac:dyDescent="0.25">
      <c r="A169" s="496">
        <v>1</v>
      </c>
      <c r="B169" s="498">
        <v>2</v>
      </c>
      <c r="C169" s="500">
        <v>17</v>
      </c>
      <c r="D169" s="525" t="s">
        <v>277</v>
      </c>
      <c r="E169" s="701">
        <v>17</v>
      </c>
      <c r="F169" s="278" t="s">
        <v>182</v>
      </c>
      <c r="G169" s="301" t="s">
        <v>278</v>
      </c>
      <c r="H169" s="249" t="s">
        <v>246</v>
      </c>
      <c r="I169" s="328">
        <f t="shared" si="76"/>
        <v>13.1</v>
      </c>
      <c r="J169" s="293">
        <v>13.1</v>
      </c>
      <c r="K169" s="293">
        <v>12.9</v>
      </c>
      <c r="L169" s="439"/>
      <c r="M169" s="328">
        <f>N169</f>
        <v>20</v>
      </c>
      <c r="N169" s="293">
        <v>20</v>
      </c>
      <c r="O169" s="293">
        <v>19.7</v>
      </c>
      <c r="P169" s="439"/>
      <c r="Q169" s="328">
        <f>SUM(R169)</f>
        <v>20</v>
      </c>
      <c r="R169" s="293">
        <v>20</v>
      </c>
      <c r="S169" s="293">
        <v>19.7</v>
      </c>
      <c r="T169" s="439"/>
      <c r="U169" s="328">
        <f>SUM(V169)</f>
        <v>20</v>
      </c>
      <c r="V169" s="293">
        <v>20</v>
      </c>
      <c r="W169" s="293">
        <v>19.7</v>
      </c>
      <c r="X169" s="15"/>
      <c r="Y169" s="170"/>
    </row>
    <row r="170" spans="1:25" s="2" customFormat="1" ht="21.75" customHeight="1" thickBot="1" x14ac:dyDescent="0.25">
      <c r="A170" s="497"/>
      <c r="B170" s="499"/>
      <c r="C170" s="501"/>
      <c r="D170" s="538"/>
      <c r="E170" s="702"/>
      <c r="F170" s="506"/>
      <c r="G170" s="507"/>
      <c r="H170" s="508"/>
      <c r="I170" s="44">
        <f t="shared" si="76"/>
        <v>13.1</v>
      </c>
      <c r="J170" s="139">
        <f>SUM(J169)</f>
        <v>13.1</v>
      </c>
      <c r="K170" s="139">
        <f t="shared" ref="K170:L170" si="77">SUM(K169)</f>
        <v>12.9</v>
      </c>
      <c r="L170" s="139">
        <f t="shared" si="77"/>
        <v>0</v>
      </c>
      <c r="M170" s="44">
        <f>SUM(P170,N170)</f>
        <v>20</v>
      </c>
      <c r="N170" s="139">
        <f>N169</f>
        <v>20</v>
      </c>
      <c r="O170" s="139">
        <f>O169</f>
        <v>19.7</v>
      </c>
      <c r="P170" s="141"/>
      <c r="Q170" s="44">
        <f>SUM(R170)</f>
        <v>20</v>
      </c>
      <c r="R170" s="139">
        <f>SUM(R169)</f>
        <v>20</v>
      </c>
      <c r="S170" s="139">
        <f>SUM(S169)</f>
        <v>19.7</v>
      </c>
      <c r="T170" s="141"/>
      <c r="U170" s="44">
        <f>SUM(V170)</f>
        <v>20</v>
      </c>
      <c r="V170" s="139">
        <f>SUM(V169)</f>
        <v>20</v>
      </c>
      <c r="W170" s="139">
        <f>SUM(W169)</f>
        <v>19.7</v>
      </c>
      <c r="X170" s="19"/>
      <c r="Y170" s="170"/>
    </row>
    <row r="171" spans="1:25" s="2" customFormat="1" ht="21.75" customHeight="1" thickBot="1" x14ac:dyDescent="0.25">
      <c r="A171" s="496">
        <v>1</v>
      </c>
      <c r="B171" s="498">
        <v>2</v>
      </c>
      <c r="C171" s="500">
        <v>18</v>
      </c>
      <c r="D171" s="502" t="s">
        <v>341</v>
      </c>
      <c r="E171" s="504">
        <v>7</v>
      </c>
      <c r="F171" s="278" t="s">
        <v>338</v>
      </c>
      <c r="G171" s="460" t="s">
        <v>342</v>
      </c>
      <c r="H171" s="249" t="s">
        <v>246</v>
      </c>
      <c r="I171" s="328">
        <f t="shared" si="76"/>
        <v>0</v>
      </c>
      <c r="J171" s="293"/>
      <c r="K171" s="293"/>
      <c r="L171" s="439"/>
      <c r="M171" s="153">
        <f>N171</f>
        <v>15</v>
      </c>
      <c r="N171" s="462">
        <v>15</v>
      </c>
      <c r="O171" s="462">
        <v>14.2</v>
      </c>
      <c r="P171" s="439"/>
      <c r="Q171" s="153">
        <f>SUM(R171)</f>
        <v>15</v>
      </c>
      <c r="R171" s="462">
        <v>15</v>
      </c>
      <c r="S171" s="462">
        <v>14.2</v>
      </c>
      <c r="T171" s="15"/>
      <c r="U171" s="153">
        <f>SUM(V171)</f>
        <v>15</v>
      </c>
      <c r="V171" s="462">
        <v>15</v>
      </c>
      <c r="W171" s="462">
        <v>14.2</v>
      </c>
      <c r="X171" s="15"/>
      <c r="Y171" s="170"/>
    </row>
    <row r="172" spans="1:25" s="2" customFormat="1" ht="27.75" customHeight="1" thickBot="1" x14ac:dyDescent="0.25">
      <c r="A172" s="497"/>
      <c r="B172" s="499"/>
      <c r="C172" s="501"/>
      <c r="D172" s="503"/>
      <c r="E172" s="505"/>
      <c r="F172" s="506"/>
      <c r="G172" s="507"/>
      <c r="H172" s="508"/>
      <c r="I172" s="44">
        <f t="shared" si="76"/>
        <v>0</v>
      </c>
      <c r="J172" s="139">
        <f>SUM(J171)</f>
        <v>0</v>
      </c>
      <c r="K172" s="139">
        <f t="shared" ref="K172:L172" si="78">SUM(K171)</f>
        <v>0</v>
      </c>
      <c r="L172" s="139">
        <f t="shared" si="78"/>
        <v>0</v>
      </c>
      <c r="M172" s="44">
        <f>SUM(P172,N172)</f>
        <v>15</v>
      </c>
      <c r="N172" s="139">
        <f>N171</f>
        <v>15</v>
      </c>
      <c r="O172" s="139">
        <f>O171</f>
        <v>14.2</v>
      </c>
      <c r="P172" s="141"/>
      <c r="Q172" s="44">
        <f>SUM(R172)</f>
        <v>15</v>
      </c>
      <c r="R172" s="139">
        <f>SUM(R171)</f>
        <v>15</v>
      </c>
      <c r="S172" s="139">
        <f>SUM(S171)</f>
        <v>14.2</v>
      </c>
      <c r="T172" s="141"/>
      <c r="U172" s="44">
        <f>SUM(V172)</f>
        <v>15</v>
      </c>
      <c r="V172" s="139">
        <f>SUM(V171)</f>
        <v>15</v>
      </c>
      <c r="W172" s="139">
        <f>SUM(W171)</f>
        <v>14.2</v>
      </c>
      <c r="X172" s="19"/>
      <c r="Y172" s="170"/>
    </row>
    <row r="173" spans="1:25" s="2" customFormat="1" ht="16.5" customHeight="1" thickBot="1" x14ac:dyDescent="0.25">
      <c r="A173" s="276">
        <v>1</v>
      </c>
      <c r="B173" s="277">
        <v>2</v>
      </c>
      <c r="C173" s="474" t="s">
        <v>10</v>
      </c>
      <c r="D173" s="475"/>
      <c r="E173" s="475"/>
      <c r="F173" s="475"/>
      <c r="G173" s="475"/>
      <c r="H173" s="476"/>
      <c r="I173" s="142">
        <f>SUM(J173+L173)</f>
        <v>1894.8</v>
      </c>
      <c r="J173" s="143">
        <f>SUM(J77+J80+J83+J86+J89+J91+J93+J96+J99+J111+J115+J123+J148+J150+J166+J168+J170+J172)</f>
        <v>1894.8</v>
      </c>
      <c r="K173" s="143">
        <f>SUM(K77+K80+K83+K86+K89+K91+K93+K96+K99+K111+K115+K123+K148+K150+K166+K168+K170+K172)</f>
        <v>1702.2000000000003</v>
      </c>
      <c r="L173" s="143">
        <f>SUM(L77+L80+L83+L86+L89+L91+L93+L96+L99+L111+L115+L123+L148+L150+L166+L168+L170)</f>
        <v>0</v>
      </c>
      <c r="M173" s="336">
        <f>SUM(N173+P173)</f>
        <v>2124.4</v>
      </c>
      <c r="N173" s="143">
        <f>SUM(N77+N80+N83+N86+N89+N91+N93+N96+N99+N111+N115+N123+N148+N150+N166+N168+N170+N172)</f>
        <v>2124.4</v>
      </c>
      <c r="O173" s="143">
        <f>SUM(O77+O80+O83+O86+O89+O91+O93+O96+O99+O111+O115+O123+O148+O150+O166+O168+O170+O172)</f>
        <v>1943</v>
      </c>
      <c r="P173" s="143">
        <f>SUM(P77+P80+P83+P86+P89+P91+P93+P96+P99+P111+P115+P123+P148+P150+P166+P168+P170)</f>
        <v>0</v>
      </c>
      <c r="Q173" s="142">
        <f>SUM(R173+T173)</f>
        <v>2147.2999999999997</v>
      </c>
      <c r="R173" s="143">
        <f>SUM(R77+R80+R83+R86+R89+R91+R93+R96+R99+R111+R115+R123+R148+R150+R166+R168+R170+R172)</f>
        <v>2147.2999999999997</v>
      </c>
      <c r="S173" s="143">
        <f>SUM(S77+S80+S83+S86+S89+S91+S93+S96+S99+S111+S115+S123+S148+S150+S166+S168+S170+S172)</f>
        <v>1975.5</v>
      </c>
      <c r="T173" s="143">
        <f>SUM(T77+T80+T83+T86+T89+T91+T93+T96+T99+T111+T115+T123+T148+T150+T166+T168+T170)</f>
        <v>0</v>
      </c>
      <c r="U173" s="336">
        <f>SUM(V173+X173)</f>
        <v>2147.2999999999997</v>
      </c>
      <c r="V173" s="143">
        <f>SUM(V77+V80+V83+V86+V89+V91+V93+V96+V99+V111+V115+V123+V148+V150+V166+V168+V170+V172)</f>
        <v>2147.2999999999997</v>
      </c>
      <c r="W173" s="143">
        <f>SUM(W77+W80+W83+W86+W89+W91+W93+W96+W99+W111+W115+W123+W148+W150+W166+W168+W170+W172)</f>
        <v>1975.5</v>
      </c>
      <c r="X173" s="143">
        <f>SUM(X77+X80+X83+X86+X89+X91+X93+X96+X99+X111+X115+X123+X148+X150+X166+X168+X170)</f>
        <v>0</v>
      </c>
      <c r="Y173" s="335"/>
    </row>
    <row r="174" spans="1:25" s="4" customFormat="1" ht="20.25" customHeight="1" thickBot="1" x14ac:dyDescent="0.25">
      <c r="A174" s="216">
        <v>1</v>
      </c>
      <c r="B174" s="217">
        <v>3</v>
      </c>
      <c r="C174" s="582" t="s">
        <v>38</v>
      </c>
      <c r="D174" s="583"/>
      <c r="E174" s="583"/>
      <c r="F174" s="583"/>
      <c r="G174" s="583"/>
      <c r="H174" s="583"/>
      <c r="I174" s="536"/>
      <c r="J174" s="536"/>
      <c r="K174" s="536"/>
      <c r="L174" s="536"/>
      <c r="M174" s="536"/>
      <c r="N174" s="536"/>
      <c r="O174" s="536"/>
      <c r="P174" s="536"/>
      <c r="Q174" s="536"/>
      <c r="R174" s="536"/>
      <c r="S174" s="536"/>
      <c r="T174" s="536"/>
      <c r="U174" s="536"/>
      <c r="V174" s="536"/>
      <c r="W174" s="536"/>
      <c r="X174" s="537"/>
      <c r="Y174" s="170"/>
    </row>
    <row r="175" spans="1:25" s="3" customFormat="1" ht="22.5" customHeight="1" thickBot="1" x14ac:dyDescent="0.25">
      <c r="A175" s="490">
        <v>1</v>
      </c>
      <c r="B175" s="472">
        <v>3</v>
      </c>
      <c r="C175" s="473">
        <v>1</v>
      </c>
      <c r="D175" s="561" t="s">
        <v>329</v>
      </c>
      <c r="E175" s="519">
        <v>10</v>
      </c>
      <c r="F175" s="218" t="s">
        <v>240</v>
      </c>
      <c r="G175" s="218" t="s">
        <v>118</v>
      </c>
      <c r="H175" s="219" t="s">
        <v>23</v>
      </c>
      <c r="I175" s="316">
        <f>SUM(J175)</f>
        <v>4.7</v>
      </c>
      <c r="J175" s="171">
        <v>4.7</v>
      </c>
      <c r="K175" s="171"/>
      <c r="L175" s="256"/>
      <c r="M175" s="440">
        <f>SUM(N175)</f>
        <v>25</v>
      </c>
      <c r="N175" s="171">
        <v>25</v>
      </c>
      <c r="O175" s="171"/>
      <c r="P175" s="283"/>
      <c r="Q175" s="440">
        <f>SUM(R175+T175)</f>
        <v>42</v>
      </c>
      <c r="R175" s="171">
        <v>42</v>
      </c>
      <c r="S175" s="171"/>
      <c r="T175" s="256"/>
      <c r="U175" s="440">
        <f>SUM(V175+X175)</f>
        <v>42</v>
      </c>
      <c r="V175" s="33">
        <v>42</v>
      </c>
      <c r="W175" s="20"/>
      <c r="X175" s="23"/>
      <c r="Y175" s="170"/>
    </row>
    <row r="176" spans="1:25" s="4" customFormat="1" ht="22.5" customHeight="1" thickBot="1" x14ac:dyDescent="0.25">
      <c r="A176" s="490"/>
      <c r="B176" s="472"/>
      <c r="C176" s="473"/>
      <c r="D176" s="562"/>
      <c r="E176" s="519"/>
      <c r="F176" s="543" t="s">
        <v>9</v>
      </c>
      <c r="G176" s="488"/>
      <c r="H176" s="489"/>
      <c r="I176" s="43">
        <f>SUM(J176+L176)</f>
        <v>4.7</v>
      </c>
      <c r="J176" s="17">
        <f>SUM(J175)</f>
        <v>4.7</v>
      </c>
      <c r="K176" s="17">
        <f>SUM(K175)</f>
        <v>0</v>
      </c>
      <c r="L176" s="19">
        <f>SUM(L175)</f>
        <v>0</v>
      </c>
      <c r="M176" s="44">
        <f>SUM(N176+P176)</f>
        <v>25</v>
      </c>
      <c r="N176" s="17">
        <f>SUM(N175)</f>
        <v>25</v>
      </c>
      <c r="O176" s="17">
        <f>SUM(O175)</f>
        <v>0</v>
      </c>
      <c r="P176" s="19">
        <f>SUM(P175)</f>
        <v>0</v>
      </c>
      <c r="Q176" s="43">
        <f>SUM(R176+T176)</f>
        <v>42</v>
      </c>
      <c r="R176" s="17">
        <f>SUM(R175)</f>
        <v>42</v>
      </c>
      <c r="S176" s="17">
        <f>SUM(S175)</f>
        <v>0</v>
      </c>
      <c r="T176" s="19">
        <f>SUM(T175)</f>
        <v>0</v>
      </c>
      <c r="U176" s="43">
        <f>SUM(V176+X176)</f>
        <v>42</v>
      </c>
      <c r="V176" s="17">
        <f>SUM(V175)</f>
        <v>42</v>
      </c>
      <c r="W176" s="17">
        <f>SUM(W175)</f>
        <v>0</v>
      </c>
      <c r="X176" s="19">
        <f>SUM(X175)</f>
        <v>0</v>
      </c>
      <c r="Y176" s="170"/>
    </row>
    <row r="177" spans="1:25" s="4" customFormat="1" ht="18.75" customHeight="1" thickBot="1" x14ac:dyDescent="0.25">
      <c r="A177" s="193">
        <v>1</v>
      </c>
      <c r="B177" s="215">
        <v>3</v>
      </c>
      <c r="C177" s="474" t="s">
        <v>10</v>
      </c>
      <c r="D177" s="475"/>
      <c r="E177" s="475"/>
      <c r="F177" s="475"/>
      <c r="G177" s="475"/>
      <c r="H177" s="476"/>
      <c r="I177" s="146">
        <f>SUM(J177+L177)</f>
        <v>4.7</v>
      </c>
      <c r="J177" s="147">
        <f>J176</f>
        <v>4.7</v>
      </c>
      <c r="K177" s="147">
        <f t="shared" ref="K177:L177" si="79">K176</f>
        <v>0</v>
      </c>
      <c r="L177" s="147">
        <f t="shared" si="79"/>
        <v>0</v>
      </c>
      <c r="M177" s="146">
        <f>SUM(N177+P177)</f>
        <v>25</v>
      </c>
      <c r="N177" s="147">
        <f>N176</f>
        <v>25</v>
      </c>
      <c r="O177" s="147">
        <f t="shared" ref="O177:P177" si="80">O176</f>
        <v>0</v>
      </c>
      <c r="P177" s="147">
        <f t="shared" si="80"/>
        <v>0</v>
      </c>
      <c r="Q177" s="146">
        <f>SUM(R177+T177)</f>
        <v>42</v>
      </c>
      <c r="R177" s="147">
        <f>R176</f>
        <v>42</v>
      </c>
      <c r="S177" s="148">
        <f>S176</f>
        <v>0</v>
      </c>
      <c r="T177" s="149">
        <f>T176</f>
        <v>0</v>
      </c>
      <c r="U177" s="146">
        <f>SUM(V177+X177)</f>
        <v>42</v>
      </c>
      <c r="V177" s="147">
        <f>V176</f>
        <v>42</v>
      </c>
      <c r="W177" s="148">
        <f>W176</f>
        <v>0</v>
      </c>
      <c r="X177" s="149">
        <f>X176</f>
        <v>0</v>
      </c>
      <c r="Y177" s="170"/>
    </row>
    <row r="178" spans="1:25" s="4" customFormat="1" ht="18" customHeight="1" thickBot="1" x14ac:dyDescent="0.25">
      <c r="A178" s="216">
        <v>1</v>
      </c>
      <c r="B178" s="217">
        <v>4</v>
      </c>
      <c r="C178" s="535" t="s">
        <v>141</v>
      </c>
      <c r="D178" s="536"/>
      <c r="E178" s="536"/>
      <c r="F178" s="536"/>
      <c r="G178" s="536"/>
      <c r="H178" s="536"/>
      <c r="I178" s="536"/>
      <c r="J178" s="536"/>
      <c r="K178" s="536"/>
      <c r="L178" s="536"/>
      <c r="M178" s="536"/>
      <c r="N178" s="536"/>
      <c r="O178" s="536"/>
      <c r="P178" s="536"/>
      <c r="Q178" s="536"/>
      <c r="R178" s="536"/>
      <c r="S178" s="536"/>
      <c r="T178" s="536"/>
      <c r="U178" s="536"/>
      <c r="V178" s="536"/>
      <c r="W178" s="536"/>
      <c r="X178" s="537"/>
      <c r="Y178" s="170"/>
    </row>
    <row r="179" spans="1:25" s="4" customFormat="1" ht="21" customHeight="1" thickBot="1" x14ac:dyDescent="0.25">
      <c r="A179" s="490">
        <v>1</v>
      </c>
      <c r="B179" s="472">
        <v>4</v>
      </c>
      <c r="C179" s="516">
        <v>1</v>
      </c>
      <c r="D179" s="521" t="s">
        <v>148</v>
      </c>
      <c r="E179" s="518">
        <v>4</v>
      </c>
      <c r="F179" s="555" t="s">
        <v>142</v>
      </c>
      <c r="G179" s="555" t="s">
        <v>146</v>
      </c>
      <c r="H179" s="334" t="s">
        <v>23</v>
      </c>
      <c r="I179" s="440">
        <f>SUM(J179)</f>
        <v>83.6</v>
      </c>
      <c r="J179" s="292">
        <v>83.6</v>
      </c>
      <c r="K179" s="292"/>
      <c r="L179" s="252"/>
      <c r="M179" s="440">
        <f t="shared" ref="M179:M186" si="81">SUM(N179+P179)</f>
        <v>88</v>
      </c>
      <c r="N179" s="292">
        <v>88</v>
      </c>
      <c r="O179" s="292"/>
      <c r="P179" s="266"/>
      <c r="Q179" s="443">
        <f>SUM(R179)</f>
        <v>88</v>
      </c>
      <c r="R179" s="292">
        <v>88</v>
      </c>
      <c r="S179" s="292"/>
      <c r="T179" s="252"/>
      <c r="U179" s="440">
        <f>SUM(V179)</f>
        <v>88</v>
      </c>
      <c r="V179" s="39">
        <v>88</v>
      </c>
      <c r="W179" s="24"/>
      <c r="X179" s="31"/>
      <c r="Y179" s="170"/>
    </row>
    <row r="180" spans="1:25" s="4" customFormat="1" ht="21" hidden="1" customHeight="1" thickBot="1" x14ac:dyDescent="0.25">
      <c r="A180" s="490"/>
      <c r="B180" s="472"/>
      <c r="C180" s="473"/>
      <c r="D180" s="521"/>
      <c r="E180" s="519"/>
      <c r="F180" s="556"/>
      <c r="G180" s="556"/>
      <c r="H180" s="220" t="s">
        <v>143</v>
      </c>
      <c r="I180" s="62">
        <f>SUM(J180)</f>
        <v>0</v>
      </c>
      <c r="J180" s="47"/>
      <c r="K180" s="47"/>
      <c r="L180" s="46"/>
      <c r="M180" s="22">
        <f t="shared" si="81"/>
        <v>0</v>
      </c>
      <c r="N180" s="47"/>
      <c r="O180" s="47"/>
      <c r="P180" s="27"/>
      <c r="Q180" s="156"/>
      <c r="R180" s="47"/>
      <c r="S180" s="47"/>
      <c r="T180" s="46"/>
      <c r="U180" s="62"/>
      <c r="V180" s="47"/>
      <c r="W180" s="26"/>
      <c r="X180" s="28"/>
      <c r="Y180" s="170"/>
    </row>
    <row r="181" spans="1:25" s="4" customFormat="1" ht="21" customHeight="1" thickBot="1" x14ac:dyDescent="0.25">
      <c r="A181" s="490"/>
      <c r="B181" s="472"/>
      <c r="C181" s="473"/>
      <c r="D181" s="503"/>
      <c r="E181" s="519"/>
      <c r="F181" s="532" t="s">
        <v>9</v>
      </c>
      <c r="G181" s="533"/>
      <c r="H181" s="534"/>
      <c r="I181" s="43">
        <f t="shared" ref="I181:I186" si="82">SUM(J181+L181)</f>
        <v>83.6</v>
      </c>
      <c r="J181" s="17">
        <f>SUM(J179:J180)</f>
        <v>83.6</v>
      </c>
      <c r="K181" s="17">
        <f>SUM(K179)</f>
        <v>0</v>
      </c>
      <c r="L181" s="19">
        <f>SUM(L179)</f>
        <v>0</v>
      </c>
      <c r="M181" s="43">
        <f t="shared" si="81"/>
        <v>88</v>
      </c>
      <c r="N181" s="17">
        <f>SUM(N179+N180)</f>
        <v>88</v>
      </c>
      <c r="O181" s="17">
        <f>SUM(O179+O180)</f>
        <v>0</v>
      </c>
      <c r="P181" s="17">
        <f>SUM(P179+P180)</f>
        <v>0</v>
      </c>
      <c r="Q181" s="43">
        <f t="shared" ref="Q181:Q187" si="83">SUM(R181+T181)</f>
        <v>88</v>
      </c>
      <c r="R181" s="17">
        <f>SUM(R179)</f>
        <v>88</v>
      </c>
      <c r="S181" s="17">
        <f>SUM(S179)</f>
        <v>0</v>
      </c>
      <c r="T181" s="19">
        <f>SUM(T179)</f>
        <v>0</v>
      </c>
      <c r="U181" s="43">
        <f t="shared" ref="U181:U187" si="84">SUM(V181+X181)</f>
        <v>88</v>
      </c>
      <c r="V181" s="17">
        <f>SUM(V179)</f>
        <v>88</v>
      </c>
      <c r="W181" s="17">
        <f>SUM(W179)</f>
        <v>0</v>
      </c>
      <c r="X181" s="19">
        <f>SUM(X179)</f>
        <v>0</v>
      </c>
      <c r="Y181" s="170"/>
    </row>
    <row r="182" spans="1:25" s="4" customFormat="1" ht="21" customHeight="1" x14ac:dyDescent="0.2">
      <c r="A182" s="484">
        <v>1</v>
      </c>
      <c r="B182" s="472">
        <v>4</v>
      </c>
      <c r="C182" s="473">
        <v>2</v>
      </c>
      <c r="D182" s="515" t="s">
        <v>145</v>
      </c>
      <c r="E182" s="485">
        <v>4</v>
      </c>
      <c r="F182" s="540" t="s">
        <v>144</v>
      </c>
      <c r="G182" s="510" t="s">
        <v>147</v>
      </c>
      <c r="H182" s="190" t="s">
        <v>23</v>
      </c>
      <c r="I182" s="316">
        <f t="shared" si="82"/>
        <v>450.9</v>
      </c>
      <c r="J182" s="171"/>
      <c r="K182" s="171"/>
      <c r="L182" s="256">
        <v>450.9</v>
      </c>
      <c r="M182" s="316">
        <f t="shared" si="81"/>
        <v>281.89999999999998</v>
      </c>
      <c r="N182" s="171"/>
      <c r="O182" s="171"/>
      <c r="P182" s="283">
        <v>281.89999999999998</v>
      </c>
      <c r="Q182" s="286">
        <f t="shared" si="83"/>
        <v>1135.0999999999999</v>
      </c>
      <c r="R182" s="171"/>
      <c r="S182" s="171"/>
      <c r="T182" s="256">
        <v>1135.0999999999999</v>
      </c>
      <c r="U182" s="316">
        <f t="shared" si="84"/>
        <v>1135.0999999999999</v>
      </c>
      <c r="V182" s="33"/>
      <c r="W182" s="20"/>
      <c r="X182" s="23">
        <v>1135.0999999999999</v>
      </c>
      <c r="Y182" s="170"/>
    </row>
    <row r="183" spans="1:25" s="4" customFormat="1" ht="21" customHeight="1" thickBot="1" x14ac:dyDescent="0.25">
      <c r="A183" s="484"/>
      <c r="B183" s="472"/>
      <c r="C183" s="473"/>
      <c r="D183" s="515"/>
      <c r="E183" s="485"/>
      <c r="F183" s="541"/>
      <c r="G183" s="551"/>
      <c r="H183" s="251" t="s">
        <v>149</v>
      </c>
      <c r="I183" s="316">
        <f t="shared" si="82"/>
        <v>657.7</v>
      </c>
      <c r="J183" s="171"/>
      <c r="K183" s="171"/>
      <c r="L183" s="256">
        <v>657.7</v>
      </c>
      <c r="M183" s="316">
        <f t="shared" si="81"/>
        <v>845.6</v>
      </c>
      <c r="N183" s="171"/>
      <c r="O183" s="171"/>
      <c r="P183" s="283">
        <v>845.6</v>
      </c>
      <c r="Q183" s="286">
        <f>SUM(R183+T183)</f>
        <v>0</v>
      </c>
      <c r="R183" s="171"/>
      <c r="S183" s="171"/>
      <c r="T183" s="256"/>
      <c r="U183" s="316">
        <f>SUM(V183+X183)</f>
        <v>0</v>
      </c>
      <c r="V183" s="33"/>
      <c r="W183" s="20"/>
      <c r="X183" s="23"/>
      <c r="Y183" s="170"/>
    </row>
    <row r="184" spans="1:25" s="4" customFormat="1" ht="12.75" hidden="1" customHeight="1" thickBot="1" x14ac:dyDescent="0.25">
      <c r="A184" s="484"/>
      <c r="B184" s="472"/>
      <c r="C184" s="473"/>
      <c r="D184" s="515"/>
      <c r="E184" s="485"/>
      <c r="F184" s="542"/>
      <c r="G184" s="552"/>
      <c r="H184" s="207" t="s">
        <v>143</v>
      </c>
      <c r="I184" s="418">
        <f t="shared" si="82"/>
        <v>0</v>
      </c>
      <c r="J184" s="171"/>
      <c r="K184" s="171"/>
      <c r="L184" s="256"/>
      <c r="M184" s="418">
        <f t="shared" si="81"/>
        <v>0</v>
      </c>
      <c r="N184" s="33"/>
      <c r="O184" s="33"/>
      <c r="P184" s="283"/>
      <c r="Q184" s="420">
        <f t="shared" si="83"/>
        <v>0</v>
      </c>
      <c r="R184" s="33"/>
      <c r="S184" s="33"/>
      <c r="T184" s="35"/>
      <c r="U184" s="418">
        <f t="shared" si="84"/>
        <v>0</v>
      </c>
      <c r="V184" s="33"/>
      <c r="W184" s="20"/>
      <c r="X184" s="23"/>
      <c r="Y184" s="170"/>
    </row>
    <row r="185" spans="1:25" s="4" customFormat="1" ht="18" customHeight="1" thickBot="1" x14ac:dyDescent="0.25">
      <c r="A185" s="484"/>
      <c r="B185" s="472"/>
      <c r="C185" s="473"/>
      <c r="D185" s="515"/>
      <c r="E185" s="519"/>
      <c r="F185" s="506" t="s">
        <v>9</v>
      </c>
      <c r="G185" s="507"/>
      <c r="H185" s="508"/>
      <c r="I185" s="43">
        <f t="shared" si="82"/>
        <v>1108.5999999999999</v>
      </c>
      <c r="J185" s="17">
        <f>SUM(J184+J182+J183)</f>
        <v>0</v>
      </c>
      <c r="K185" s="17">
        <f t="shared" ref="K185:L185" si="85">SUM(K184+K182+K183)</f>
        <v>0</v>
      </c>
      <c r="L185" s="17">
        <f t="shared" si="85"/>
        <v>1108.5999999999999</v>
      </c>
      <c r="M185" s="43">
        <f t="shared" si="81"/>
        <v>1127.5</v>
      </c>
      <c r="N185" s="17">
        <f>SUM(N182:N184)</f>
        <v>0</v>
      </c>
      <c r="O185" s="17">
        <f>SUM(O182:O184)</f>
        <v>0</v>
      </c>
      <c r="P185" s="17">
        <f>SUM(P182:P184)</f>
        <v>1127.5</v>
      </c>
      <c r="Q185" s="43">
        <f t="shared" si="83"/>
        <v>1135.0999999999999</v>
      </c>
      <c r="R185" s="17">
        <f>SUM(R182:R184)</f>
        <v>0</v>
      </c>
      <c r="S185" s="17">
        <f t="shared" ref="S185:T185" si="86">SUM(S182:S184)</f>
        <v>0</v>
      </c>
      <c r="T185" s="17">
        <f t="shared" si="86"/>
        <v>1135.0999999999999</v>
      </c>
      <c r="U185" s="43">
        <f t="shared" si="84"/>
        <v>1135.0999999999999</v>
      </c>
      <c r="V185" s="17">
        <f>SUM(V182:V184)</f>
        <v>0</v>
      </c>
      <c r="W185" s="17">
        <f t="shared" ref="W185:X185" si="87">SUM(W182:W184)</f>
        <v>0</v>
      </c>
      <c r="X185" s="19">
        <f t="shared" si="87"/>
        <v>1135.0999999999999</v>
      </c>
      <c r="Y185" s="170"/>
    </row>
    <row r="186" spans="1:25" s="4" customFormat="1" ht="18" customHeight="1" thickBot="1" x14ac:dyDescent="0.25">
      <c r="A186" s="221">
        <v>1</v>
      </c>
      <c r="B186" s="222">
        <v>5</v>
      </c>
      <c r="C186" s="548" t="s">
        <v>10</v>
      </c>
      <c r="D186" s="549"/>
      <c r="E186" s="549"/>
      <c r="F186" s="549"/>
      <c r="G186" s="549"/>
      <c r="H186" s="550"/>
      <c r="I186" s="142">
        <f t="shared" si="82"/>
        <v>1192.1999999999998</v>
      </c>
      <c r="J186" s="150">
        <f>J181+J185</f>
        <v>83.6</v>
      </c>
      <c r="K186" s="150">
        <f>K181+K185</f>
        <v>0</v>
      </c>
      <c r="L186" s="150">
        <f>L181+L185</f>
        <v>1108.5999999999999</v>
      </c>
      <c r="M186" s="142">
        <f t="shared" si="81"/>
        <v>1215.5</v>
      </c>
      <c r="N186" s="150">
        <f>N181+N185</f>
        <v>88</v>
      </c>
      <c r="O186" s="150">
        <f>O181+O185</f>
        <v>0</v>
      </c>
      <c r="P186" s="150">
        <f>P181+P185</f>
        <v>1127.5</v>
      </c>
      <c r="Q186" s="142">
        <f t="shared" si="83"/>
        <v>1223.0999999999999</v>
      </c>
      <c r="R186" s="150">
        <f>R181+R185</f>
        <v>88</v>
      </c>
      <c r="S186" s="150">
        <f>S181+S185</f>
        <v>0</v>
      </c>
      <c r="T186" s="150">
        <f>T181+T185</f>
        <v>1135.0999999999999</v>
      </c>
      <c r="U186" s="142">
        <f t="shared" si="84"/>
        <v>1223.0999999999999</v>
      </c>
      <c r="V186" s="150">
        <f>V181+V185</f>
        <v>88</v>
      </c>
      <c r="W186" s="150">
        <f>W181+W185</f>
        <v>0</v>
      </c>
      <c r="X186" s="144">
        <f>X181+X185</f>
        <v>1135.0999999999999</v>
      </c>
      <c r="Y186" s="170"/>
    </row>
    <row r="187" spans="1:25" s="2" customFormat="1" ht="15.75" customHeight="1" thickBot="1" x14ac:dyDescent="0.25">
      <c r="A187" s="223">
        <v>1</v>
      </c>
      <c r="B187" s="573" t="s">
        <v>11</v>
      </c>
      <c r="C187" s="574"/>
      <c r="D187" s="574"/>
      <c r="E187" s="574"/>
      <c r="F187" s="574"/>
      <c r="G187" s="574"/>
      <c r="H187" s="575"/>
      <c r="I187" s="160">
        <f>SUM(J187+L187)</f>
        <v>8537.0999999999985</v>
      </c>
      <c r="J187" s="160">
        <f>SUM(J74+J173+J177+J186)</f>
        <v>6836.5999999999985</v>
      </c>
      <c r="K187" s="160">
        <f t="shared" ref="K187:L187" si="88">SUM(K74+K173+K177+K186)</f>
        <v>5554.2000000000007</v>
      </c>
      <c r="L187" s="160">
        <f t="shared" si="88"/>
        <v>1700.5</v>
      </c>
      <c r="M187" s="161">
        <f>SUM(N187+P187)</f>
        <v>8592.9000000000015</v>
      </c>
      <c r="N187" s="160">
        <f>SUM(N74+N173+N177+N186)</f>
        <v>7359.9000000000015</v>
      </c>
      <c r="O187" s="160">
        <f t="shared" ref="O187:P187" si="89">SUM(O74+O173+O177+O186)</f>
        <v>5896.9</v>
      </c>
      <c r="P187" s="160">
        <f t="shared" si="89"/>
        <v>1233</v>
      </c>
      <c r="Q187" s="161">
        <f t="shared" si="83"/>
        <v>8773.5000000000018</v>
      </c>
      <c r="R187" s="160">
        <f>SUM(R74+R173+R177+R186)</f>
        <v>7433.4000000000015</v>
      </c>
      <c r="S187" s="160">
        <f t="shared" ref="S187:T187" si="90">SUM(S74+S173+S177+S186)</f>
        <v>5954.7999999999993</v>
      </c>
      <c r="T187" s="160">
        <f t="shared" si="90"/>
        <v>1340.1</v>
      </c>
      <c r="U187" s="161">
        <f t="shared" si="84"/>
        <v>8773.5000000000018</v>
      </c>
      <c r="V187" s="160">
        <f>SUM(V74+V173+V177+V186)</f>
        <v>7433.4000000000015</v>
      </c>
      <c r="W187" s="160">
        <f t="shared" ref="W187:X187" si="91">SUM(W74+W173+W177+W186)</f>
        <v>5954.7999999999993</v>
      </c>
      <c r="X187" s="160">
        <f t="shared" si="91"/>
        <v>1340.1</v>
      </c>
      <c r="Y187" s="170"/>
    </row>
    <row r="188" spans="1:25" s="2" customFormat="1" ht="18" customHeight="1" thickBot="1" x14ac:dyDescent="0.25">
      <c r="A188" s="224">
        <v>2</v>
      </c>
      <c r="B188" s="479" t="s">
        <v>173</v>
      </c>
      <c r="C188" s="479"/>
      <c r="D188" s="479"/>
      <c r="E188" s="479"/>
      <c r="F188" s="479"/>
      <c r="G188" s="479"/>
      <c r="H188" s="479"/>
      <c r="I188" s="479"/>
      <c r="J188" s="479"/>
      <c r="K188" s="479"/>
      <c r="L188" s="479"/>
      <c r="M188" s="479"/>
      <c r="N188" s="479"/>
      <c r="O188" s="479"/>
      <c r="P188" s="479"/>
      <c r="Q188" s="479"/>
      <c r="R188" s="479"/>
      <c r="S188" s="479"/>
      <c r="T188" s="479"/>
      <c r="U188" s="479"/>
      <c r="V188" s="479"/>
      <c r="W188" s="479"/>
      <c r="X188" s="479"/>
      <c r="Y188" s="7"/>
    </row>
    <row r="189" spans="1:25" s="2" customFormat="1" ht="18" customHeight="1" thickBot="1" x14ac:dyDescent="0.25">
      <c r="A189" s="228">
        <v>2</v>
      </c>
      <c r="B189" s="227">
        <v>1</v>
      </c>
      <c r="C189" s="517" t="s">
        <v>135</v>
      </c>
      <c r="D189" s="517"/>
      <c r="E189" s="517"/>
      <c r="F189" s="517"/>
      <c r="G189" s="517"/>
      <c r="H189" s="517"/>
      <c r="I189" s="517"/>
      <c r="J189" s="517"/>
      <c r="K189" s="517"/>
      <c r="L189" s="517"/>
      <c r="M189" s="517"/>
      <c r="N189" s="517"/>
      <c r="O189" s="517"/>
      <c r="P189" s="517"/>
      <c r="Q189" s="517"/>
      <c r="R189" s="517"/>
      <c r="S189" s="517"/>
      <c r="T189" s="517"/>
      <c r="U189" s="517"/>
      <c r="V189" s="517"/>
      <c r="W189" s="517"/>
      <c r="X189" s="517"/>
      <c r="Y189" s="7"/>
    </row>
    <row r="190" spans="1:25" ht="24" customHeight="1" x14ac:dyDescent="0.2">
      <c r="A190" s="490">
        <v>2</v>
      </c>
      <c r="B190" s="472">
        <v>1</v>
      </c>
      <c r="C190" s="553">
        <v>1</v>
      </c>
      <c r="D190" s="546" t="s">
        <v>323</v>
      </c>
      <c r="E190" s="523">
        <v>15</v>
      </c>
      <c r="F190" s="594" t="s">
        <v>39</v>
      </c>
      <c r="G190" s="594" t="s">
        <v>120</v>
      </c>
      <c r="H190" s="333" t="s">
        <v>23</v>
      </c>
      <c r="I190" s="440">
        <f>SUM(J190)</f>
        <v>1.2</v>
      </c>
      <c r="J190" s="292">
        <v>1.2</v>
      </c>
      <c r="K190" s="292"/>
      <c r="L190" s="252"/>
      <c r="M190" s="440">
        <f>SUM(N190+P190)</f>
        <v>22</v>
      </c>
      <c r="N190" s="292">
        <v>22</v>
      </c>
      <c r="O190" s="292"/>
      <c r="P190" s="266"/>
      <c r="Q190" s="440">
        <f>SUM(R190+T190)</f>
        <v>22</v>
      </c>
      <c r="R190" s="292">
        <v>22</v>
      </c>
      <c r="S190" s="292"/>
      <c r="T190" s="252"/>
      <c r="U190" s="440">
        <f>SUM(V190+X190)</f>
        <v>22</v>
      </c>
      <c r="V190" s="39">
        <v>22</v>
      </c>
      <c r="W190" s="24"/>
      <c r="X190" s="31"/>
      <c r="Y190" s="7"/>
    </row>
    <row r="191" spans="1:25" ht="25.5" customHeight="1" thickBot="1" x14ac:dyDescent="0.25">
      <c r="A191" s="490"/>
      <c r="B191" s="472"/>
      <c r="C191" s="485"/>
      <c r="D191" s="546"/>
      <c r="E191" s="524"/>
      <c r="F191" s="595"/>
      <c r="G191" s="595"/>
      <c r="H191" s="312" t="s">
        <v>267</v>
      </c>
      <c r="I191" s="441">
        <f>SUM(J191)</f>
        <v>0</v>
      </c>
      <c r="J191" s="294"/>
      <c r="K191" s="294"/>
      <c r="L191" s="317"/>
      <c r="M191" s="441">
        <f>SUM(N191)</f>
        <v>10</v>
      </c>
      <c r="N191" s="294">
        <v>10</v>
      </c>
      <c r="O191" s="294"/>
      <c r="P191" s="315"/>
      <c r="Q191" s="441">
        <f>SUM(R191)</f>
        <v>10</v>
      </c>
      <c r="R191" s="294">
        <v>10</v>
      </c>
      <c r="S191" s="294"/>
      <c r="T191" s="317"/>
      <c r="U191" s="441">
        <f>SUM(V191)</f>
        <v>10</v>
      </c>
      <c r="V191" s="47">
        <v>10</v>
      </c>
      <c r="W191" s="26"/>
      <c r="X191" s="28"/>
      <c r="Y191" s="7"/>
    </row>
    <row r="192" spans="1:25" s="2" customFormat="1" ht="21.75" customHeight="1" thickBot="1" x14ac:dyDescent="0.25">
      <c r="A192" s="490"/>
      <c r="B192" s="472"/>
      <c r="C192" s="485"/>
      <c r="D192" s="547"/>
      <c r="E192" s="524"/>
      <c r="F192" s="543" t="s">
        <v>9</v>
      </c>
      <c r="G192" s="488"/>
      <c r="H192" s="489"/>
      <c r="I192" s="43">
        <f>SUM(J192+L192)</f>
        <v>1.2</v>
      </c>
      <c r="J192" s="17">
        <f>SUM(J190+J191)</f>
        <v>1.2</v>
      </c>
      <c r="K192" s="17">
        <f>SUM(K190)</f>
        <v>0</v>
      </c>
      <c r="L192" s="19">
        <f>SUM(L190)</f>
        <v>0</v>
      </c>
      <c r="M192" s="44">
        <f>SUM(N192+P192)</f>
        <v>32</v>
      </c>
      <c r="N192" s="139">
        <f>SUM(N190+N191)</f>
        <v>32</v>
      </c>
      <c r="O192" s="139">
        <f>SUM(O190)</f>
        <v>0</v>
      </c>
      <c r="P192" s="141">
        <f>SUM(P190)</f>
        <v>0</v>
      </c>
      <c r="Q192" s="44">
        <f>SUM(R192+T192)</f>
        <v>32</v>
      </c>
      <c r="R192" s="139">
        <f>SUM(R190+R191)</f>
        <v>32</v>
      </c>
      <c r="S192" s="139">
        <f>SUM(S190)</f>
        <v>0</v>
      </c>
      <c r="T192" s="141">
        <f>SUM(T190)</f>
        <v>0</v>
      </c>
      <c r="U192" s="44">
        <f>SUM(V192+X192)</f>
        <v>32</v>
      </c>
      <c r="V192" s="17">
        <f>SUM(V190+V191)</f>
        <v>32</v>
      </c>
      <c r="W192" s="17">
        <f>SUM(W190)</f>
        <v>0</v>
      </c>
      <c r="X192" s="19">
        <f>SUM(X190)</f>
        <v>0</v>
      </c>
      <c r="Y192" s="7"/>
    </row>
    <row r="193" spans="1:25" s="2" customFormat="1" ht="21" customHeight="1" thickBot="1" x14ac:dyDescent="0.25">
      <c r="A193" s="484">
        <v>2</v>
      </c>
      <c r="B193" s="472">
        <v>1</v>
      </c>
      <c r="C193" s="485">
        <v>2</v>
      </c>
      <c r="D193" s="511" t="s">
        <v>226</v>
      </c>
      <c r="E193" s="587">
        <v>10</v>
      </c>
      <c r="F193" s="270" t="s">
        <v>45</v>
      </c>
      <c r="G193" s="271" t="s">
        <v>64</v>
      </c>
      <c r="H193" s="272" t="s">
        <v>23</v>
      </c>
      <c r="I193" s="316">
        <f t="shared" ref="I193:I194" si="92">SUM(J193+L193)</f>
        <v>21.4</v>
      </c>
      <c r="J193" s="171">
        <v>21.4</v>
      </c>
      <c r="K193" s="171"/>
      <c r="L193" s="256"/>
      <c r="M193" s="316">
        <f t="shared" ref="M193:M194" si="93">SUM(N193+P193)</f>
        <v>22</v>
      </c>
      <c r="N193" s="171">
        <v>22</v>
      </c>
      <c r="O193" s="171"/>
      <c r="P193" s="256"/>
      <c r="Q193" s="314">
        <f t="shared" ref="Q193:Q194" si="94">SUM(R193+T193)</f>
        <v>22</v>
      </c>
      <c r="R193" s="171">
        <v>22</v>
      </c>
      <c r="S193" s="171"/>
      <c r="T193" s="283"/>
      <c r="U193" s="314">
        <f t="shared" ref="U193:U194" si="95">SUM(V193+X193)</f>
        <v>22</v>
      </c>
      <c r="V193" s="171">
        <v>22</v>
      </c>
      <c r="W193" s="20"/>
      <c r="X193" s="23"/>
      <c r="Y193" s="170"/>
    </row>
    <row r="194" spans="1:25" s="2" customFormat="1" ht="21" customHeight="1" thickBot="1" x14ac:dyDescent="0.25">
      <c r="A194" s="484"/>
      <c r="B194" s="472"/>
      <c r="C194" s="485"/>
      <c r="D194" s="511"/>
      <c r="E194" s="588"/>
      <c r="F194" s="506" t="s">
        <v>9</v>
      </c>
      <c r="G194" s="507"/>
      <c r="H194" s="508"/>
      <c r="I194" s="44">
        <f t="shared" si="92"/>
        <v>21.4</v>
      </c>
      <c r="J194" s="139">
        <f>SUM(J193)</f>
        <v>21.4</v>
      </c>
      <c r="K194" s="139">
        <f>SUM(K193)</f>
        <v>0</v>
      </c>
      <c r="L194" s="140">
        <f>SUM(L193)</f>
        <v>0</v>
      </c>
      <c r="M194" s="44">
        <f t="shared" si="93"/>
        <v>22</v>
      </c>
      <c r="N194" s="139">
        <f>SUM(N193)</f>
        <v>22</v>
      </c>
      <c r="O194" s="139">
        <f>SUM(O193)</f>
        <v>0</v>
      </c>
      <c r="P194" s="140">
        <f>SUM(P193)</f>
        <v>0</v>
      </c>
      <c r="Q194" s="44">
        <f t="shared" si="94"/>
        <v>22</v>
      </c>
      <c r="R194" s="139">
        <f>SUM(R193)</f>
        <v>22</v>
      </c>
      <c r="S194" s="139">
        <f>SUM(S193)</f>
        <v>0</v>
      </c>
      <c r="T194" s="141">
        <f>SUM(T193)</f>
        <v>0</v>
      </c>
      <c r="U194" s="44">
        <f t="shared" si="95"/>
        <v>22</v>
      </c>
      <c r="V194" s="139">
        <f>SUM(V193)</f>
        <v>22</v>
      </c>
      <c r="W194" s="17">
        <f>SUM(W193)</f>
        <v>0</v>
      </c>
      <c r="X194" s="19">
        <f>SUM(X193)</f>
        <v>0</v>
      </c>
      <c r="Y194" s="170"/>
    </row>
    <row r="195" spans="1:25" s="2" customFormat="1" ht="32.25" customHeight="1" thickBot="1" x14ac:dyDescent="0.25">
      <c r="A195" s="484">
        <v>2</v>
      </c>
      <c r="B195" s="472">
        <v>1</v>
      </c>
      <c r="C195" s="485">
        <v>3</v>
      </c>
      <c r="D195" s="511" t="s">
        <v>281</v>
      </c>
      <c r="E195" s="522">
        <v>10</v>
      </c>
      <c r="F195" s="343" t="s">
        <v>191</v>
      </c>
      <c r="G195" s="343" t="s">
        <v>282</v>
      </c>
      <c r="H195" s="240" t="s">
        <v>23</v>
      </c>
      <c r="I195" s="316">
        <f t="shared" ref="I195:I196" si="96">SUM(J195+L195)</f>
        <v>12.8</v>
      </c>
      <c r="J195" s="171">
        <v>12.8</v>
      </c>
      <c r="K195" s="171"/>
      <c r="L195" s="256"/>
      <c r="M195" s="447">
        <f t="shared" ref="M195:M196" si="97">SUM(N195+P195)</f>
        <v>13.2</v>
      </c>
      <c r="N195" s="379">
        <v>13.2</v>
      </c>
      <c r="O195" s="171"/>
      <c r="P195" s="256"/>
      <c r="Q195" s="314">
        <f t="shared" ref="Q195:Q196" si="98">SUM(R195+T195)</f>
        <v>0</v>
      </c>
      <c r="R195" s="171"/>
      <c r="S195" s="171"/>
      <c r="T195" s="283"/>
      <c r="U195" s="314">
        <f t="shared" ref="U195:U196" si="99">SUM(V195+X195)</f>
        <v>0</v>
      </c>
      <c r="V195" s="171"/>
      <c r="W195" s="171"/>
      <c r="X195" s="23"/>
      <c r="Y195" s="170"/>
    </row>
    <row r="196" spans="1:25" s="2" customFormat="1" ht="41.25" customHeight="1" thickBot="1" x14ac:dyDescent="0.25">
      <c r="A196" s="484"/>
      <c r="B196" s="472"/>
      <c r="C196" s="485"/>
      <c r="D196" s="511"/>
      <c r="E196" s="512"/>
      <c r="F196" s="506" t="s">
        <v>9</v>
      </c>
      <c r="G196" s="507"/>
      <c r="H196" s="508"/>
      <c r="I196" s="44">
        <f t="shared" si="96"/>
        <v>12.8</v>
      </c>
      <c r="J196" s="139">
        <f>SUM(J195)</f>
        <v>12.8</v>
      </c>
      <c r="K196" s="139">
        <f>SUM(K195)</f>
        <v>0</v>
      </c>
      <c r="L196" s="140">
        <f>SUM(L195)</f>
        <v>0</v>
      </c>
      <c r="M196" s="44">
        <f t="shared" si="97"/>
        <v>13.2</v>
      </c>
      <c r="N196" s="139">
        <f>SUM(N195)</f>
        <v>13.2</v>
      </c>
      <c r="O196" s="139">
        <f>SUM(O195)</f>
        <v>0</v>
      </c>
      <c r="P196" s="140">
        <f>SUM(P195)</f>
        <v>0</v>
      </c>
      <c r="Q196" s="44">
        <f t="shared" si="98"/>
        <v>0</v>
      </c>
      <c r="R196" s="139">
        <f>R195</f>
        <v>0</v>
      </c>
      <c r="S196" s="139">
        <f>SUM(S195)</f>
        <v>0</v>
      </c>
      <c r="T196" s="141">
        <f>SUM(T195)</f>
        <v>0</v>
      </c>
      <c r="U196" s="44">
        <f t="shared" si="99"/>
        <v>0</v>
      </c>
      <c r="V196" s="139">
        <f>SUM(V195)</f>
        <v>0</v>
      </c>
      <c r="W196" s="17">
        <f>SUM(W195)</f>
        <v>0</v>
      </c>
      <c r="X196" s="19">
        <f>SUM(X195)</f>
        <v>0</v>
      </c>
      <c r="Y196" s="170"/>
    </row>
    <row r="197" spans="1:25" s="2" customFormat="1" ht="16.350000000000001" customHeight="1" thickBot="1" x14ac:dyDescent="0.25">
      <c r="A197" s="193">
        <v>2</v>
      </c>
      <c r="B197" s="269">
        <v>1</v>
      </c>
      <c r="C197" s="474" t="s">
        <v>10</v>
      </c>
      <c r="D197" s="475"/>
      <c r="E197" s="475"/>
      <c r="F197" s="475"/>
      <c r="G197" s="475"/>
      <c r="H197" s="476"/>
      <c r="I197" s="423">
        <f>SUM(J197)</f>
        <v>35.4</v>
      </c>
      <c r="J197" s="143">
        <f>SUM(J192+J194+J196)</f>
        <v>35.4</v>
      </c>
      <c r="K197" s="143">
        <f t="shared" ref="K197:L197" si="100">SUM(K192+K194+K196)</f>
        <v>0</v>
      </c>
      <c r="L197" s="143">
        <f t="shared" si="100"/>
        <v>0</v>
      </c>
      <c r="M197" s="145">
        <f>SUM(N197)</f>
        <v>67.2</v>
      </c>
      <c r="N197" s="143">
        <f>SUM(N192+N194+N196)</f>
        <v>67.2</v>
      </c>
      <c r="O197" s="143">
        <f t="shared" ref="O197:P197" si="101">SUM(O192+O194+O196)</f>
        <v>0</v>
      </c>
      <c r="P197" s="143">
        <f t="shared" si="101"/>
        <v>0</v>
      </c>
      <c r="Q197" s="145">
        <f>T197+R197</f>
        <v>54</v>
      </c>
      <c r="R197" s="143">
        <f>SUM(R192+R194+R196)</f>
        <v>54</v>
      </c>
      <c r="S197" s="143">
        <f t="shared" ref="S197:T197" si="102">SUM(S192+S194+S196)</f>
        <v>0</v>
      </c>
      <c r="T197" s="143">
        <f t="shared" si="102"/>
        <v>0</v>
      </c>
      <c r="U197" s="145">
        <f>X197+V197</f>
        <v>54</v>
      </c>
      <c r="V197" s="143">
        <f>SUM(V192+V194+V196)</f>
        <v>54</v>
      </c>
      <c r="W197" s="143">
        <f t="shared" ref="W197:X197" si="103">SUM(W192+W194+W196)</f>
        <v>0</v>
      </c>
      <c r="X197" s="143">
        <f t="shared" si="103"/>
        <v>0</v>
      </c>
      <c r="Y197" s="7"/>
    </row>
    <row r="198" spans="1:25" s="4" customFormat="1" ht="19.5" customHeight="1" thickBot="1" x14ac:dyDescent="0.25">
      <c r="A198" s="195">
        <v>2</v>
      </c>
      <c r="B198" s="232">
        <v>2</v>
      </c>
      <c r="C198" s="535" t="s">
        <v>319</v>
      </c>
      <c r="D198" s="536"/>
      <c r="E198" s="536"/>
      <c r="F198" s="536"/>
      <c r="G198" s="536"/>
      <c r="H198" s="536"/>
      <c r="I198" s="536"/>
      <c r="J198" s="536"/>
      <c r="K198" s="536"/>
      <c r="L198" s="536"/>
      <c r="M198" s="536"/>
      <c r="N198" s="536"/>
      <c r="O198" s="536"/>
      <c r="P198" s="536"/>
      <c r="Q198" s="536"/>
      <c r="R198" s="536"/>
      <c r="S198" s="536"/>
      <c r="T198" s="536"/>
      <c r="U198" s="536"/>
      <c r="V198" s="536"/>
      <c r="W198" s="536"/>
      <c r="X198" s="537"/>
      <c r="Y198" s="7"/>
    </row>
    <row r="199" spans="1:25" s="4" customFormat="1" ht="21.75" customHeight="1" x14ac:dyDescent="0.2">
      <c r="A199" s="490">
        <v>2</v>
      </c>
      <c r="B199" s="472">
        <v>2</v>
      </c>
      <c r="C199" s="473">
        <v>1</v>
      </c>
      <c r="D199" s="521" t="s">
        <v>132</v>
      </c>
      <c r="E199" s="520" t="s">
        <v>304</v>
      </c>
      <c r="F199" s="473" t="s">
        <v>41</v>
      </c>
      <c r="G199" s="473" t="s">
        <v>121</v>
      </c>
      <c r="H199" s="209" t="s">
        <v>262</v>
      </c>
      <c r="I199" s="316">
        <f>SUM(J199)</f>
        <v>20</v>
      </c>
      <c r="J199" s="171">
        <v>20</v>
      </c>
      <c r="K199" s="171"/>
      <c r="L199" s="256"/>
      <c r="M199" s="440">
        <f>SUM(N199+P199)</f>
        <v>0</v>
      </c>
      <c r="N199" s="171"/>
      <c r="O199" s="171"/>
      <c r="P199" s="283"/>
      <c r="Q199" s="316">
        <f>SUM(R199+T199)</f>
        <v>0</v>
      </c>
      <c r="R199" s="171"/>
      <c r="S199" s="171"/>
      <c r="T199" s="283"/>
      <c r="U199" s="316">
        <f>SUM(V199+X199)</f>
        <v>0</v>
      </c>
      <c r="V199" s="33"/>
      <c r="W199" s="33"/>
      <c r="X199" s="25"/>
      <c r="Y199" s="7"/>
    </row>
    <row r="200" spans="1:25" s="4" customFormat="1" ht="21.75" customHeight="1" x14ac:dyDescent="0.2">
      <c r="A200" s="490"/>
      <c r="B200" s="472"/>
      <c r="C200" s="473"/>
      <c r="D200" s="521"/>
      <c r="E200" s="520"/>
      <c r="F200" s="544"/>
      <c r="G200" s="544"/>
      <c r="H200" s="360" t="s">
        <v>23</v>
      </c>
      <c r="I200" s="316">
        <f>SUM(J200)</f>
        <v>4</v>
      </c>
      <c r="J200" s="288">
        <v>4</v>
      </c>
      <c r="K200" s="288"/>
      <c r="L200" s="338"/>
      <c r="M200" s="440">
        <f>SUM(N200+P200)</f>
        <v>0</v>
      </c>
      <c r="N200" s="288"/>
      <c r="O200" s="288"/>
      <c r="P200" s="337"/>
      <c r="Q200" s="316">
        <f>SUM(R200+T200)</f>
        <v>0</v>
      </c>
      <c r="R200" s="288"/>
      <c r="S200" s="288"/>
      <c r="T200" s="337"/>
      <c r="U200" s="316">
        <f>SUM(V200+X200)</f>
        <v>0</v>
      </c>
      <c r="V200" s="41"/>
      <c r="W200" s="41"/>
      <c r="X200" s="42"/>
      <c r="Y200" s="7"/>
    </row>
    <row r="201" spans="1:25" s="4" customFormat="1" ht="21.75" customHeight="1" thickBot="1" x14ac:dyDescent="0.25">
      <c r="A201" s="490"/>
      <c r="B201" s="472"/>
      <c r="C201" s="473"/>
      <c r="D201" s="521"/>
      <c r="E201" s="520"/>
      <c r="F201" s="545"/>
      <c r="G201" s="545"/>
      <c r="H201" s="295" t="s">
        <v>276</v>
      </c>
      <c r="I201" s="441">
        <f>SUM(J201)</f>
        <v>100</v>
      </c>
      <c r="J201" s="284">
        <v>100</v>
      </c>
      <c r="K201" s="284"/>
      <c r="L201" s="285"/>
      <c r="M201" s="327">
        <f>SUM(N201+P201)</f>
        <v>0</v>
      </c>
      <c r="N201" s="284"/>
      <c r="O201" s="284"/>
      <c r="P201" s="285"/>
      <c r="Q201" s="320">
        <f>SUM(R201+T201)</f>
        <v>0</v>
      </c>
      <c r="R201" s="284"/>
      <c r="S201" s="284"/>
      <c r="T201" s="285"/>
      <c r="U201" s="320">
        <f>SUM(V201+X201)</f>
        <v>0</v>
      </c>
      <c r="V201" s="13"/>
      <c r="W201" s="13"/>
      <c r="X201" s="38"/>
      <c r="Y201" s="7"/>
    </row>
    <row r="202" spans="1:25" s="4" customFormat="1" ht="21.75" customHeight="1" thickBot="1" x14ac:dyDescent="0.25">
      <c r="A202" s="490"/>
      <c r="B202" s="472"/>
      <c r="C202" s="473"/>
      <c r="D202" s="503"/>
      <c r="E202" s="520"/>
      <c r="F202" s="543" t="s">
        <v>9</v>
      </c>
      <c r="G202" s="488"/>
      <c r="H202" s="489"/>
      <c r="I202" s="44">
        <f>SUM(J202+L202)</f>
        <v>124</v>
      </c>
      <c r="J202" s="306">
        <f>SUM(J201+J199+J200)</f>
        <v>124</v>
      </c>
      <c r="K202" s="306">
        <f t="shared" ref="K202:L202" si="104">SUM(K201+K199)</f>
        <v>0</v>
      </c>
      <c r="L202" s="306">
        <f t="shared" si="104"/>
        <v>0</v>
      </c>
      <c r="M202" s="307">
        <f>SUM(N202+P202)</f>
        <v>0</v>
      </c>
      <c r="N202" s="306">
        <f>SUM(N201+N199+N200)</f>
        <v>0</v>
      </c>
      <c r="O202" s="306">
        <f t="shared" ref="O202:P202" si="105">SUM(O201+O199)</f>
        <v>0</v>
      </c>
      <c r="P202" s="306">
        <f t="shared" si="105"/>
        <v>0</v>
      </c>
      <c r="Q202" s="307">
        <f>SUM(R202+T202)</f>
        <v>0</v>
      </c>
      <c r="R202" s="306">
        <f>SUM(R201+R199+R200)</f>
        <v>0</v>
      </c>
      <c r="S202" s="306">
        <f t="shared" ref="S202:T202" si="106">SUM(S201+S199)</f>
        <v>0</v>
      </c>
      <c r="T202" s="306">
        <f t="shared" si="106"/>
        <v>0</v>
      </c>
      <c r="U202" s="307">
        <f>SUM(V202+X202)</f>
        <v>0</v>
      </c>
      <c r="V202" s="306">
        <f>SUM(V201+V199+V200)</f>
        <v>0</v>
      </c>
      <c r="W202" s="306">
        <f t="shared" ref="W202:X202" si="107">SUM(W201+W199)</f>
        <v>0</v>
      </c>
      <c r="X202" s="141">
        <f t="shared" si="107"/>
        <v>0</v>
      </c>
      <c r="Y202" s="7"/>
    </row>
    <row r="203" spans="1:25" s="4" customFormat="1" ht="21" customHeight="1" thickBot="1" x14ac:dyDescent="0.25">
      <c r="A203" s="490">
        <v>2</v>
      </c>
      <c r="B203" s="472">
        <v>2</v>
      </c>
      <c r="C203" s="473">
        <v>2</v>
      </c>
      <c r="D203" s="515" t="s">
        <v>133</v>
      </c>
      <c r="E203" s="520" t="s">
        <v>304</v>
      </c>
      <c r="F203" s="279" t="s">
        <v>41</v>
      </c>
      <c r="G203" s="279" t="s">
        <v>122</v>
      </c>
      <c r="H203" s="280" t="s">
        <v>271</v>
      </c>
      <c r="I203" s="316">
        <f>SUM(J203+L203)</f>
        <v>41.2</v>
      </c>
      <c r="J203" s="171">
        <v>41.2</v>
      </c>
      <c r="K203" s="171">
        <v>0.8</v>
      </c>
      <c r="L203" s="283"/>
      <c r="M203" s="316">
        <f>SUM(N203+P203)</f>
        <v>0</v>
      </c>
      <c r="N203" s="171"/>
      <c r="O203" s="171"/>
      <c r="P203" s="283"/>
      <c r="Q203" s="316">
        <f>SUM(R203+T203)</f>
        <v>0</v>
      </c>
      <c r="R203" s="171"/>
      <c r="S203" s="171"/>
      <c r="T203" s="283"/>
      <c r="U203" s="316">
        <f>SUM(V203+X203)</f>
        <v>0</v>
      </c>
      <c r="V203" s="171"/>
      <c r="W203" s="20"/>
      <c r="X203" s="23"/>
      <c r="Y203" s="7"/>
    </row>
    <row r="204" spans="1:25" s="4" customFormat="1" ht="21" customHeight="1" thickBot="1" x14ac:dyDescent="0.25">
      <c r="A204" s="490"/>
      <c r="B204" s="472"/>
      <c r="C204" s="473"/>
      <c r="D204" s="515"/>
      <c r="E204" s="520"/>
      <c r="F204" s="532" t="s">
        <v>9</v>
      </c>
      <c r="G204" s="533"/>
      <c r="H204" s="534"/>
      <c r="I204" s="44">
        <f>SUM(J204+L204)</f>
        <v>41.2</v>
      </c>
      <c r="J204" s="17">
        <f>SUM(J203)</f>
        <v>41.2</v>
      </c>
      <c r="K204" s="17">
        <f>SUM(K203)</f>
        <v>0.8</v>
      </c>
      <c r="L204" s="19">
        <f>SUM(L203)</f>
        <v>0</v>
      </c>
      <c r="M204" s="44">
        <f t="shared" ref="M204:M209" si="108">SUM(N204+P204)</f>
        <v>0</v>
      </c>
      <c r="N204" s="17">
        <f>SUM(N203)</f>
        <v>0</v>
      </c>
      <c r="O204" s="17">
        <f>SUM(O203)</f>
        <v>0</v>
      </c>
      <c r="P204" s="19">
        <f>SUM(P203)</f>
        <v>0</v>
      </c>
      <c r="Q204" s="44">
        <f t="shared" ref="Q204:Q209" si="109">SUM(R204+T204)</f>
        <v>0</v>
      </c>
      <c r="R204" s="17">
        <f>SUM(R203)</f>
        <v>0</v>
      </c>
      <c r="S204" s="17">
        <f>SUM(S203)</f>
        <v>0</v>
      </c>
      <c r="T204" s="19">
        <f>SUM(T203)</f>
        <v>0</v>
      </c>
      <c r="U204" s="44">
        <f t="shared" ref="U204:U209" si="110">SUM(V204+X204)</f>
        <v>0</v>
      </c>
      <c r="V204" s="17">
        <f>SUM(V203)</f>
        <v>0</v>
      </c>
      <c r="W204" s="17">
        <f>SUM(W203)</f>
        <v>0</v>
      </c>
      <c r="X204" s="19">
        <f>SUM(X203)</f>
        <v>0</v>
      </c>
      <c r="Y204" s="7"/>
    </row>
    <row r="205" spans="1:25" s="4" customFormat="1" ht="21" customHeight="1" thickBot="1" x14ac:dyDescent="0.25">
      <c r="A205" s="490">
        <v>2</v>
      </c>
      <c r="B205" s="472">
        <v>2</v>
      </c>
      <c r="C205" s="473">
        <v>3</v>
      </c>
      <c r="D205" s="502" t="s">
        <v>280</v>
      </c>
      <c r="E205" s="520" t="s">
        <v>304</v>
      </c>
      <c r="F205" s="357" t="s">
        <v>317</v>
      </c>
      <c r="G205" s="342" t="s">
        <v>123</v>
      </c>
      <c r="H205" s="324" t="s">
        <v>276</v>
      </c>
      <c r="I205" s="441">
        <f>SUM(J205)</f>
        <v>55</v>
      </c>
      <c r="J205" s="294">
        <v>55</v>
      </c>
      <c r="K205" s="294"/>
      <c r="L205" s="317"/>
      <c r="M205" s="316">
        <f t="shared" si="108"/>
        <v>0</v>
      </c>
      <c r="N205" s="294"/>
      <c r="O205" s="294"/>
      <c r="P205" s="315"/>
      <c r="Q205" s="316">
        <f t="shared" si="109"/>
        <v>0</v>
      </c>
      <c r="R205" s="294"/>
      <c r="S205" s="294"/>
      <c r="T205" s="315"/>
      <c r="U205" s="316">
        <f t="shared" si="110"/>
        <v>0</v>
      </c>
      <c r="V205" s="47"/>
      <c r="W205" s="47"/>
      <c r="X205" s="27"/>
      <c r="Y205" s="7"/>
    </row>
    <row r="206" spans="1:25" s="4" customFormat="1" ht="21" customHeight="1" thickBot="1" x14ac:dyDescent="0.25">
      <c r="A206" s="490"/>
      <c r="B206" s="472"/>
      <c r="C206" s="473"/>
      <c r="D206" s="503"/>
      <c r="E206" s="520"/>
      <c r="F206" s="506" t="s">
        <v>9</v>
      </c>
      <c r="G206" s="507"/>
      <c r="H206" s="508"/>
      <c r="I206" s="44">
        <f>SUM(J206+L206)</f>
        <v>55</v>
      </c>
      <c r="J206" s="139">
        <f>SUM(J205)</f>
        <v>55</v>
      </c>
      <c r="K206" s="139">
        <f t="shared" ref="K206:L206" si="111">SUM(K205)</f>
        <v>0</v>
      </c>
      <c r="L206" s="139">
        <f t="shared" si="111"/>
        <v>0</v>
      </c>
      <c r="M206" s="44">
        <f t="shared" si="108"/>
        <v>0</v>
      </c>
      <c r="N206" s="139">
        <f>SUM(N205)</f>
        <v>0</v>
      </c>
      <c r="O206" s="139">
        <f t="shared" ref="O206:P206" si="112">SUM(O205)</f>
        <v>0</v>
      </c>
      <c r="P206" s="139">
        <f t="shared" si="112"/>
        <v>0</v>
      </c>
      <c r="Q206" s="44">
        <f t="shared" si="109"/>
        <v>0</v>
      </c>
      <c r="R206" s="139">
        <f>SUM(R205)</f>
        <v>0</v>
      </c>
      <c r="S206" s="139">
        <f t="shared" ref="S206:T206" si="113">SUM(S205)</f>
        <v>0</v>
      </c>
      <c r="T206" s="139">
        <f t="shared" si="113"/>
        <v>0</v>
      </c>
      <c r="U206" s="44">
        <f t="shared" si="110"/>
        <v>0</v>
      </c>
      <c r="V206" s="139">
        <f>SUM(V205)</f>
        <v>0</v>
      </c>
      <c r="W206" s="139">
        <f t="shared" ref="W206:X206" si="114">SUM(W205)</f>
        <v>0</v>
      </c>
      <c r="X206" s="141">
        <f t="shared" si="114"/>
        <v>0</v>
      </c>
      <c r="Y206" s="7"/>
    </row>
    <row r="207" spans="1:25" s="4" customFormat="1" ht="21" customHeight="1" x14ac:dyDescent="0.2">
      <c r="A207" s="490">
        <v>2</v>
      </c>
      <c r="B207" s="472">
        <v>2</v>
      </c>
      <c r="C207" s="559">
        <v>4</v>
      </c>
      <c r="D207" s="502" t="s">
        <v>134</v>
      </c>
      <c r="E207" s="520" t="s">
        <v>304</v>
      </c>
      <c r="F207" s="778" t="s">
        <v>44</v>
      </c>
      <c r="G207" s="778" t="s">
        <v>124</v>
      </c>
      <c r="H207" s="233" t="s">
        <v>23</v>
      </c>
      <c r="I207" s="316">
        <f>SUM(J207)</f>
        <v>50</v>
      </c>
      <c r="J207" s="171">
        <v>50</v>
      </c>
      <c r="K207" s="171"/>
      <c r="L207" s="256"/>
      <c r="M207" s="316">
        <f t="shared" si="108"/>
        <v>0</v>
      </c>
      <c r="N207" s="171"/>
      <c r="O207" s="171"/>
      <c r="P207" s="283"/>
      <c r="Q207" s="316">
        <f t="shared" si="109"/>
        <v>0</v>
      </c>
      <c r="R207" s="171"/>
      <c r="S207" s="171"/>
      <c r="T207" s="283"/>
      <c r="U207" s="316">
        <f t="shared" si="110"/>
        <v>0</v>
      </c>
      <c r="V207" s="33"/>
      <c r="W207" s="33"/>
      <c r="X207" s="25"/>
      <c r="Y207" s="7"/>
    </row>
    <row r="208" spans="1:25" s="4" customFormat="1" ht="21" customHeight="1" thickBot="1" x14ac:dyDescent="0.25">
      <c r="A208" s="490"/>
      <c r="B208" s="472"/>
      <c r="C208" s="559"/>
      <c r="D208" s="521"/>
      <c r="E208" s="520"/>
      <c r="F208" s="779"/>
      <c r="G208" s="779"/>
      <c r="H208" s="295" t="s">
        <v>267</v>
      </c>
      <c r="I208" s="441">
        <f>SUM(J208)</f>
        <v>19.3</v>
      </c>
      <c r="J208" s="294">
        <v>19.3</v>
      </c>
      <c r="K208" s="294"/>
      <c r="L208" s="317"/>
      <c r="M208" s="441">
        <f>SUM(N208)</f>
        <v>0</v>
      </c>
      <c r="N208" s="294"/>
      <c r="O208" s="294"/>
      <c r="P208" s="315"/>
      <c r="Q208" s="441">
        <f>SUM(R208)</f>
        <v>0</v>
      </c>
      <c r="R208" s="294"/>
      <c r="S208" s="294"/>
      <c r="T208" s="315"/>
      <c r="U208" s="441">
        <f>SUM(V208)</f>
        <v>0</v>
      </c>
      <c r="V208" s="294"/>
      <c r="W208" s="47"/>
      <c r="X208" s="27"/>
      <c r="Y208" s="7"/>
    </row>
    <row r="209" spans="1:25" s="4" customFormat="1" ht="21" customHeight="1" thickBot="1" x14ac:dyDescent="0.25">
      <c r="A209" s="490"/>
      <c r="B209" s="472"/>
      <c r="C209" s="559"/>
      <c r="D209" s="503"/>
      <c r="E209" s="520"/>
      <c r="F209" s="543" t="s">
        <v>9</v>
      </c>
      <c r="G209" s="488"/>
      <c r="H209" s="489"/>
      <c r="I209" s="43">
        <f>SUM(J209+L209)</f>
        <v>69.3</v>
      </c>
      <c r="J209" s="17">
        <f>SUM(J207+J208)</f>
        <v>69.3</v>
      </c>
      <c r="K209" s="17">
        <f>SUM(K207)</f>
        <v>0</v>
      </c>
      <c r="L209" s="19">
        <f>SUM(L207)</f>
        <v>0</v>
      </c>
      <c r="M209" s="43">
        <f t="shared" si="108"/>
        <v>0</v>
      </c>
      <c r="N209" s="17">
        <f>SUM(N207+N208)</f>
        <v>0</v>
      </c>
      <c r="O209" s="17">
        <f>SUM(O207)</f>
        <v>0</v>
      </c>
      <c r="P209" s="19">
        <f>SUM(P207)</f>
        <v>0</v>
      </c>
      <c r="Q209" s="43">
        <f t="shared" si="109"/>
        <v>0</v>
      </c>
      <c r="R209" s="17">
        <f>SUM(R207+R208)</f>
        <v>0</v>
      </c>
      <c r="S209" s="17">
        <f>SUM(S207)</f>
        <v>0</v>
      </c>
      <c r="T209" s="19">
        <f>SUM(T207)</f>
        <v>0</v>
      </c>
      <c r="U209" s="43">
        <f t="shared" si="110"/>
        <v>0</v>
      </c>
      <c r="V209" s="17">
        <f>SUM(V207+V208)</f>
        <v>0</v>
      </c>
      <c r="W209" s="17">
        <f>SUM(W207)</f>
        <v>0</v>
      </c>
      <c r="X209" s="19">
        <f>SUM(X207)</f>
        <v>0</v>
      </c>
      <c r="Y209" s="7"/>
    </row>
    <row r="210" spans="1:25" s="4" customFormat="1" ht="21" customHeight="1" thickBot="1" x14ac:dyDescent="0.25">
      <c r="A210" s="490">
        <v>2</v>
      </c>
      <c r="B210" s="472">
        <v>2</v>
      </c>
      <c r="C210" s="559">
        <v>5</v>
      </c>
      <c r="D210" s="502" t="s">
        <v>227</v>
      </c>
      <c r="E210" s="520" t="s">
        <v>228</v>
      </c>
      <c r="F210" s="229" t="s">
        <v>45</v>
      </c>
      <c r="G210" s="229" t="s">
        <v>150</v>
      </c>
      <c r="H210" s="230" t="s">
        <v>23</v>
      </c>
      <c r="I210" s="316">
        <f>SUM(J210)</f>
        <v>6.9</v>
      </c>
      <c r="J210" s="171">
        <v>6.9</v>
      </c>
      <c r="K210" s="171"/>
      <c r="L210" s="256"/>
      <c r="M210" s="328">
        <f t="shared" ref="M210:M211" si="115">SUM(N210+P210)</f>
        <v>7.8</v>
      </c>
      <c r="N210" s="171">
        <v>7.8</v>
      </c>
      <c r="O210" s="171"/>
      <c r="P210" s="283"/>
      <c r="Q210" s="286">
        <f t="shared" ref="Q210:Q218" si="116">SUM(R210+T210)</f>
        <v>7.8</v>
      </c>
      <c r="R210" s="171">
        <v>7.8</v>
      </c>
      <c r="S210" s="171"/>
      <c r="T210" s="283"/>
      <c r="U210" s="316">
        <f t="shared" ref="U210:U218" si="117">SUM(V210+X210)</f>
        <v>7.8</v>
      </c>
      <c r="V210" s="171">
        <v>7.8</v>
      </c>
      <c r="W210" s="33"/>
      <c r="X210" s="23"/>
      <c r="Y210" s="7"/>
    </row>
    <row r="211" spans="1:25" s="4" customFormat="1" ht="21" customHeight="1" thickBot="1" x14ac:dyDescent="0.25">
      <c r="A211" s="490"/>
      <c r="B211" s="472"/>
      <c r="C211" s="559"/>
      <c r="D211" s="503"/>
      <c r="E211" s="520"/>
      <c r="F211" s="543" t="s">
        <v>9</v>
      </c>
      <c r="G211" s="563"/>
      <c r="H211" s="564"/>
      <c r="I211" s="44">
        <f>SUM(J211+L211)</f>
        <v>6.9</v>
      </c>
      <c r="J211" s="139">
        <f>SUM(J210)</f>
        <v>6.9</v>
      </c>
      <c r="K211" s="139">
        <f>SUM(K210)</f>
        <v>0</v>
      </c>
      <c r="L211" s="141">
        <f>SUM(L210)</f>
        <v>0</v>
      </c>
      <c r="M211" s="380">
        <f t="shared" si="115"/>
        <v>7.8</v>
      </c>
      <c r="N211" s="381">
        <f>SUM(N210)</f>
        <v>7.8</v>
      </c>
      <c r="O211" s="381">
        <f>SUM(O210)</f>
        <v>0</v>
      </c>
      <c r="P211" s="382">
        <f>SUM(P210)</f>
        <v>0</v>
      </c>
      <c r="Q211" s="380">
        <f t="shared" si="116"/>
        <v>7.8</v>
      </c>
      <c r="R211" s="381">
        <f>SUM(R210)</f>
        <v>7.8</v>
      </c>
      <c r="S211" s="381">
        <f>SUM(S210)</f>
        <v>0</v>
      </c>
      <c r="T211" s="382">
        <f>SUM(T210)</f>
        <v>0</v>
      </c>
      <c r="U211" s="44">
        <f t="shared" si="117"/>
        <v>7.8</v>
      </c>
      <c r="V211" s="17">
        <f>SUM(V210)</f>
        <v>7.8</v>
      </c>
      <c r="W211" s="17">
        <f>SUM(W210)</f>
        <v>0</v>
      </c>
      <c r="X211" s="19">
        <f>SUM(X210)</f>
        <v>0</v>
      </c>
      <c r="Y211" s="7"/>
    </row>
    <row r="212" spans="1:25" s="4" customFormat="1" ht="21" customHeight="1" x14ac:dyDescent="0.2">
      <c r="A212" s="484">
        <v>2</v>
      </c>
      <c r="B212" s="472">
        <v>2</v>
      </c>
      <c r="C212" s="485">
        <v>6</v>
      </c>
      <c r="D212" s="511" t="s">
        <v>308</v>
      </c>
      <c r="E212" s="512">
        <v>26</v>
      </c>
      <c r="F212" s="513" t="s">
        <v>41</v>
      </c>
      <c r="G212" s="567" t="s">
        <v>309</v>
      </c>
      <c r="H212" s="398" t="s">
        <v>23</v>
      </c>
      <c r="I212" s="316">
        <f t="shared" ref="I212" si="118">SUM(J212+L212)</f>
        <v>6.5</v>
      </c>
      <c r="J212" s="171">
        <v>6.5</v>
      </c>
      <c r="K212" s="171"/>
      <c r="L212" s="256"/>
      <c r="M212" s="318"/>
      <c r="N212" s="282"/>
      <c r="O212" s="282"/>
      <c r="P212" s="30"/>
      <c r="Q212" s="318"/>
      <c r="R212" s="282"/>
      <c r="S212" s="282"/>
      <c r="T212" s="30"/>
      <c r="U212" s="318"/>
      <c r="V212" s="282"/>
      <c r="W212" s="282"/>
      <c r="X212" s="30"/>
      <c r="Y212" s="7"/>
    </row>
    <row r="213" spans="1:25" s="4" customFormat="1" ht="21" customHeight="1" thickBot="1" x14ac:dyDescent="0.25">
      <c r="A213" s="484"/>
      <c r="B213" s="472"/>
      <c r="C213" s="485"/>
      <c r="D213" s="511"/>
      <c r="E213" s="512"/>
      <c r="F213" s="514"/>
      <c r="G213" s="568"/>
      <c r="H213" s="399" t="s">
        <v>322</v>
      </c>
      <c r="I213" s="441">
        <f>SUM(J213)</f>
        <v>4</v>
      </c>
      <c r="J213" s="294">
        <v>4</v>
      </c>
      <c r="K213" s="294"/>
      <c r="L213" s="317"/>
      <c r="M213" s="441"/>
      <c r="N213" s="294"/>
      <c r="O213" s="294"/>
      <c r="P213" s="315"/>
      <c r="Q213" s="441"/>
      <c r="R213" s="294"/>
      <c r="S213" s="294"/>
      <c r="T213" s="315"/>
      <c r="U213" s="441"/>
      <c r="V213" s="294"/>
      <c r="W213" s="294"/>
      <c r="X213" s="315"/>
      <c r="Y213" s="7"/>
    </row>
    <row r="214" spans="1:25" s="4" customFormat="1" ht="21" customHeight="1" thickBot="1" x14ac:dyDescent="0.25">
      <c r="A214" s="484"/>
      <c r="B214" s="472"/>
      <c r="C214" s="485"/>
      <c r="D214" s="511"/>
      <c r="E214" s="512"/>
      <c r="F214" s="506" t="s">
        <v>9</v>
      </c>
      <c r="G214" s="507"/>
      <c r="H214" s="508"/>
      <c r="I214" s="44">
        <f t="shared" ref="I214" si="119">SUM(J214+L214)</f>
        <v>10.5</v>
      </c>
      <c r="J214" s="139">
        <f>SUM(J212+J213)</f>
        <v>10.5</v>
      </c>
      <c r="K214" s="139">
        <f>SUM(K212)</f>
        <v>0</v>
      </c>
      <c r="L214" s="140">
        <f>SUM(L212)</f>
        <v>0</v>
      </c>
      <c r="M214" s="380"/>
      <c r="N214" s="381"/>
      <c r="O214" s="381"/>
      <c r="P214" s="382"/>
      <c r="Q214" s="380"/>
      <c r="R214" s="381"/>
      <c r="S214" s="381"/>
      <c r="T214" s="382"/>
      <c r="U214" s="380"/>
      <c r="V214" s="394"/>
      <c r="W214" s="394"/>
      <c r="X214" s="392"/>
      <c r="Y214" s="7"/>
    </row>
    <row r="215" spans="1:25" s="4" customFormat="1" ht="21" customHeight="1" x14ac:dyDescent="0.2">
      <c r="A215" s="490">
        <v>2</v>
      </c>
      <c r="B215" s="472">
        <v>2</v>
      </c>
      <c r="C215" s="559">
        <v>7</v>
      </c>
      <c r="D215" s="565" t="s">
        <v>320</v>
      </c>
      <c r="E215" s="566" t="s">
        <v>340</v>
      </c>
      <c r="F215" s="775" t="s">
        <v>41</v>
      </c>
      <c r="G215" s="777" t="s">
        <v>324</v>
      </c>
      <c r="H215" s="372" t="s">
        <v>23</v>
      </c>
      <c r="I215" s="318">
        <f>SUM(J215)</f>
        <v>0</v>
      </c>
      <c r="J215" s="282"/>
      <c r="K215" s="282"/>
      <c r="L215" s="30"/>
      <c r="M215" s="448">
        <f t="shared" ref="M215:M217" si="120">SUM(N215+P215)</f>
        <v>200</v>
      </c>
      <c r="N215" s="409">
        <v>100</v>
      </c>
      <c r="O215" s="409"/>
      <c r="P215" s="410">
        <v>100</v>
      </c>
      <c r="Q215" s="448">
        <f t="shared" si="116"/>
        <v>200</v>
      </c>
      <c r="R215" s="409">
        <v>100</v>
      </c>
      <c r="S215" s="409"/>
      <c r="T215" s="410">
        <v>100</v>
      </c>
      <c r="U215" s="448">
        <f t="shared" si="117"/>
        <v>200</v>
      </c>
      <c r="V215" s="409">
        <v>100</v>
      </c>
      <c r="W215" s="409"/>
      <c r="X215" s="410">
        <v>100</v>
      </c>
      <c r="Y215" s="7"/>
    </row>
    <row r="216" spans="1:25" s="4" customFormat="1" ht="21" customHeight="1" thickBot="1" x14ac:dyDescent="0.25">
      <c r="A216" s="490"/>
      <c r="B216" s="472"/>
      <c r="C216" s="559"/>
      <c r="D216" s="546"/>
      <c r="E216" s="566"/>
      <c r="F216" s="776"/>
      <c r="G216" s="777"/>
      <c r="H216" s="372" t="s">
        <v>331</v>
      </c>
      <c r="I216" s="327"/>
      <c r="J216" s="319"/>
      <c r="K216" s="319"/>
      <c r="L216" s="340"/>
      <c r="M216" s="449">
        <f t="shared" si="120"/>
        <v>100</v>
      </c>
      <c r="N216" s="411">
        <v>20</v>
      </c>
      <c r="O216" s="411"/>
      <c r="P216" s="412">
        <v>80</v>
      </c>
      <c r="Q216" s="449">
        <f t="shared" si="116"/>
        <v>100</v>
      </c>
      <c r="R216" s="411">
        <v>20</v>
      </c>
      <c r="S216" s="411"/>
      <c r="T216" s="412">
        <v>80</v>
      </c>
      <c r="U216" s="449">
        <f t="shared" si="117"/>
        <v>100</v>
      </c>
      <c r="V216" s="411">
        <v>20</v>
      </c>
      <c r="W216" s="411"/>
      <c r="X216" s="412">
        <v>80</v>
      </c>
      <c r="Y216" s="7"/>
    </row>
    <row r="217" spans="1:25" s="4" customFormat="1" ht="21" customHeight="1" thickBot="1" x14ac:dyDescent="0.25">
      <c r="A217" s="490"/>
      <c r="B217" s="472"/>
      <c r="C217" s="559"/>
      <c r="D217" s="547"/>
      <c r="E217" s="566"/>
      <c r="F217" s="488" t="s">
        <v>9</v>
      </c>
      <c r="G217" s="488"/>
      <c r="H217" s="489"/>
      <c r="I217" s="44">
        <f>SUM(J217+L217)</f>
        <v>0</v>
      </c>
      <c r="J217" s="139">
        <f>SUM(J215)</f>
        <v>0</v>
      </c>
      <c r="K217" s="139">
        <f>SUM(K215)</f>
        <v>0</v>
      </c>
      <c r="L217" s="141">
        <f>SUM(L215)</f>
        <v>0</v>
      </c>
      <c r="M217" s="307">
        <f t="shared" si="120"/>
        <v>300</v>
      </c>
      <c r="N217" s="306">
        <f>SUM(N215+N216)</f>
        <v>120</v>
      </c>
      <c r="O217" s="306">
        <f t="shared" ref="O217:P217" si="121">SUM(O215+O216)</f>
        <v>0</v>
      </c>
      <c r="P217" s="306">
        <f t="shared" si="121"/>
        <v>180</v>
      </c>
      <c r="Q217" s="307">
        <f t="shared" si="116"/>
        <v>300</v>
      </c>
      <c r="R217" s="306">
        <f>SUM(R215+R216)</f>
        <v>120</v>
      </c>
      <c r="S217" s="306">
        <f t="shared" ref="S217:T217" si="122">SUM(S215+S216)</f>
        <v>0</v>
      </c>
      <c r="T217" s="306">
        <f t="shared" si="122"/>
        <v>180</v>
      </c>
      <c r="U217" s="44">
        <f t="shared" si="117"/>
        <v>300</v>
      </c>
      <c r="V217" s="17">
        <f>SUM(V215+V216)</f>
        <v>120</v>
      </c>
      <c r="W217" s="17">
        <f t="shared" ref="W217:X217" si="123">SUM(W215+W216)</f>
        <v>0</v>
      </c>
      <c r="X217" s="17">
        <f t="shared" si="123"/>
        <v>180</v>
      </c>
      <c r="Y217" s="7"/>
    </row>
    <row r="218" spans="1:25" s="4" customFormat="1" ht="21" customHeight="1" thickBot="1" x14ac:dyDescent="0.25">
      <c r="A218" s="193">
        <v>2</v>
      </c>
      <c r="B218" s="222">
        <v>2</v>
      </c>
      <c r="C218" s="474" t="s">
        <v>10</v>
      </c>
      <c r="D218" s="475"/>
      <c r="E218" s="549"/>
      <c r="F218" s="475"/>
      <c r="G218" s="475"/>
      <c r="H218" s="476"/>
      <c r="I218" s="145">
        <f>SUM(J218+L218)</f>
        <v>306.89999999999998</v>
      </c>
      <c r="J218" s="143">
        <f>SUM(J202+J204+J206+J209+J211+J214+J217)</f>
        <v>306.89999999999998</v>
      </c>
      <c r="K218" s="143">
        <f t="shared" ref="K218:L218" si="124">SUM(K202+K204+K206+K209+K211+K214+K217)</f>
        <v>0.8</v>
      </c>
      <c r="L218" s="143">
        <f t="shared" si="124"/>
        <v>0</v>
      </c>
      <c r="M218" s="142">
        <f>SUM(N218+P218)</f>
        <v>307.8</v>
      </c>
      <c r="N218" s="143">
        <f>SUM(N202+N204+N206+N209+N211+N217)</f>
        <v>127.8</v>
      </c>
      <c r="O218" s="143">
        <f t="shared" ref="O218:P218" si="125">SUM(O202+O204+O206+O209+O211+O217)</f>
        <v>0</v>
      </c>
      <c r="P218" s="143">
        <f t="shared" si="125"/>
        <v>180</v>
      </c>
      <c r="Q218" s="142">
        <f t="shared" si="116"/>
        <v>307.8</v>
      </c>
      <c r="R218" s="143">
        <f>SUM(R202+R204+R206+R209+R211+R217)</f>
        <v>127.8</v>
      </c>
      <c r="S218" s="143">
        <f t="shared" ref="S218" si="126">SUM(S202+S204+S206+S209+S211+S217)</f>
        <v>0</v>
      </c>
      <c r="T218" s="143">
        <f t="shared" ref="T218" si="127">SUM(T202+T204+T206+T209+T211+T217)</f>
        <v>180</v>
      </c>
      <c r="U218" s="142">
        <f t="shared" si="117"/>
        <v>307.8</v>
      </c>
      <c r="V218" s="143">
        <f>SUM(V202+V204+V206+V209+V211+V217)</f>
        <v>127.8</v>
      </c>
      <c r="W218" s="143">
        <f t="shared" ref="W218" si="128">SUM(W202+W204+W206+W209+W211+W217)</f>
        <v>0</v>
      </c>
      <c r="X218" s="143">
        <f t="shared" ref="X218" si="129">SUM(X202+X204+X206+X209+X211+X217)</f>
        <v>180</v>
      </c>
      <c r="Y218" s="323"/>
    </row>
    <row r="219" spans="1:25" s="2" customFormat="1" ht="20.25" customHeight="1" thickBot="1" x14ac:dyDescent="0.25">
      <c r="A219" s="221">
        <v>2</v>
      </c>
      <c r="B219" s="579" t="s">
        <v>11</v>
      </c>
      <c r="C219" s="580"/>
      <c r="D219" s="580"/>
      <c r="E219" s="580"/>
      <c r="F219" s="580"/>
      <c r="G219" s="580"/>
      <c r="H219" s="581"/>
      <c r="I219" s="369">
        <f t="shared" ref="I219:X219" si="130">I197+I218</f>
        <v>342.29999999999995</v>
      </c>
      <c r="J219" s="368">
        <f t="shared" si="130"/>
        <v>342.29999999999995</v>
      </c>
      <c r="K219" s="368">
        <f t="shared" si="130"/>
        <v>0.8</v>
      </c>
      <c r="L219" s="450">
        <f t="shared" si="130"/>
        <v>0</v>
      </c>
      <c r="M219" s="369">
        <f t="shared" si="130"/>
        <v>375</v>
      </c>
      <c r="N219" s="368">
        <f t="shared" si="130"/>
        <v>195</v>
      </c>
      <c r="O219" s="368">
        <f t="shared" si="130"/>
        <v>0</v>
      </c>
      <c r="P219" s="450">
        <f t="shared" si="130"/>
        <v>180</v>
      </c>
      <c r="Q219" s="369">
        <f t="shared" si="130"/>
        <v>361.8</v>
      </c>
      <c r="R219" s="368">
        <f t="shared" si="130"/>
        <v>181.8</v>
      </c>
      <c r="S219" s="368">
        <f t="shared" si="130"/>
        <v>0</v>
      </c>
      <c r="T219" s="450">
        <f t="shared" si="130"/>
        <v>180</v>
      </c>
      <c r="U219" s="369">
        <f t="shared" si="130"/>
        <v>361.8</v>
      </c>
      <c r="V219" s="368">
        <f t="shared" si="130"/>
        <v>181.8</v>
      </c>
      <c r="W219" s="368">
        <f t="shared" si="130"/>
        <v>0</v>
      </c>
      <c r="X219" s="450">
        <f t="shared" si="130"/>
        <v>180</v>
      </c>
    </row>
    <row r="220" spans="1:25" s="2" customFormat="1" ht="19.5" customHeight="1" thickBot="1" x14ac:dyDescent="0.25">
      <c r="A220" s="228">
        <v>3</v>
      </c>
      <c r="B220" s="479" t="s">
        <v>174</v>
      </c>
      <c r="C220" s="479"/>
      <c r="D220" s="479"/>
      <c r="E220" s="479"/>
      <c r="F220" s="479"/>
      <c r="G220" s="479"/>
      <c r="H220" s="479"/>
      <c r="I220" s="586"/>
      <c r="J220" s="586"/>
      <c r="K220" s="586"/>
      <c r="L220" s="586"/>
      <c r="M220" s="586"/>
      <c r="N220" s="586"/>
      <c r="O220" s="586"/>
      <c r="P220" s="586"/>
      <c r="Q220" s="586"/>
      <c r="R220" s="586"/>
      <c r="S220" s="586"/>
      <c r="T220" s="586"/>
      <c r="U220" s="586"/>
      <c r="V220" s="586"/>
      <c r="W220" s="586"/>
      <c r="X220" s="586"/>
    </row>
    <row r="221" spans="1:25" s="2" customFormat="1" ht="21" customHeight="1" thickBot="1" x14ac:dyDescent="0.25">
      <c r="A221" s="228">
        <v>3</v>
      </c>
      <c r="B221" s="227">
        <v>1</v>
      </c>
      <c r="C221" s="517" t="s">
        <v>192</v>
      </c>
      <c r="D221" s="517"/>
      <c r="E221" s="517"/>
      <c r="F221" s="517"/>
      <c r="G221" s="517"/>
      <c r="H221" s="517"/>
      <c r="I221" s="517"/>
      <c r="J221" s="517"/>
      <c r="K221" s="517"/>
      <c r="L221" s="517"/>
      <c r="M221" s="517"/>
      <c r="N221" s="517"/>
      <c r="O221" s="517"/>
      <c r="P221" s="517"/>
      <c r="Q221" s="517"/>
      <c r="R221" s="517"/>
      <c r="S221" s="517"/>
      <c r="T221" s="517"/>
      <c r="U221" s="517"/>
      <c r="V221" s="517"/>
      <c r="W221" s="517"/>
      <c r="X221" s="517"/>
    </row>
    <row r="222" spans="1:25" s="3" customFormat="1" ht="21.75" customHeight="1" x14ac:dyDescent="0.2">
      <c r="A222" s="490">
        <v>3</v>
      </c>
      <c r="B222" s="472">
        <v>1</v>
      </c>
      <c r="C222" s="468">
        <v>1</v>
      </c>
      <c r="D222" s="521" t="s">
        <v>231</v>
      </c>
      <c r="E222" s="470">
        <v>2</v>
      </c>
      <c r="F222" s="555" t="s">
        <v>243</v>
      </c>
      <c r="G222" s="555" t="s">
        <v>125</v>
      </c>
      <c r="H222" s="268" t="s">
        <v>23</v>
      </c>
      <c r="I222" s="440">
        <f>SUM(J222)</f>
        <v>12.4</v>
      </c>
      <c r="J222" s="292">
        <v>12.4</v>
      </c>
      <c r="K222" s="292"/>
      <c r="L222" s="266"/>
      <c r="M222" s="440">
        <f t="shared" ref="M222:M226" si="131">SUM(N222+P222)</f>
        <v>30</v>
      </c>
      <c r="N222" s="292">
        <v>30</v>
      </c>
      <c r="O222" s="292"/>
      <c r="P222" s="266"/>
      <c r="Q222" s="440">
        <f t="shared" ref="Q222:Q226" si="132">SUM(R222+T222)</f>
        <v>30</v>
      </c>
      <c r="R222" s="292">
        <v>30</v>
      </c>
      <c r="S222" s="292"/>
      <c r="T222" s="266"/>
      <c r="U222" s="440">
        <f t="shared" ref="U222:U226" si="133">SUM(V222+X222)</f>
        <v>30</v>
      </c>
      <c r="V222" s="292">
        <v>30</v>
      </c>
      <c r="W222" s="292"/>
      <c r="X222" s="40"/>
    </row>
    <row r="223" spans="1:25" s="3" customFormat="1" ht="21.75" customHeight="1" thickBot="1" x14ac:dyDescent="0.25">
      <c r="A223" s="490"/>
      <c r="B223" s="472"/>
      <c r="C223" s="469"/>
      <c r="D223" s="521"/>
      <c r="E223" s="471"/>
      <c r="F223" s="556"/>
      <c r="G223" s="556"/>
      <c r="H223" s="249" t="s">
        <v>260</v>
      </c>
      <c r="I223" s="327">
        <f>SUM(J223)</f>
        <v>16.899999999999999</v>
      </c>
      <c r="J223" s="319">
        <v>16.899999999999999</v>
      </c>
      <c r="K223" s="319"/>
      <c r="L223" s="340"/>
      <c r="M223" s="441">
        <f>N223</f>
        <v>20</v>
      </c>
      <c r="N223" s="294">
        <v>20</v>
      </c>
      <c r="O223" s="294"/>
      <c r="P223" s="317"/>
      <c r="Q223" s="441">
        <f>SUM(R223)</f>
        <v>20</v>
      </c>
      <c r="R223" s="294">
        <v>20</v>
      </c>
      <c r="S223" s="294"/>
      <c r="T223" s="317"/>
      <c r="U223" s="441">
        <f>SUM(V223)</f>
        <v>20</v>
      </c>
      <c r="V223" s="294">
        <v>20</v>
      </c>
      <c r="W223" s="294"/>
      <c r="X223" s="27"/>
    </row>
    <row r="224" spans="1:25" s="4" customFormat="1" ht="21.75" customHeight="1" thickBot="1" x14ac:dyDescent="0.25">
      <c r="A224" s="490"/>
      <c r="B224" s="472"/>
      <c r="C224" s="469"/>
      <c r="D224" s="503"/>
      <c r="E224" s="471"/>
      <c r="F224" s="532" t="s">
        <v>9</v>
      </c>
      <c r="G224" s="533"/>
      <c r="H224" s="534"/>
      <c r="I224" s="44">
        <f t="shared" ref="I224:I229" si="134">SUM(J224+L224)</f>
        <v>29.299999999999997</v>
      </c>
      <c r="J224" s="139">
        <f>SUM(J222+J223)</f>
        <v>29.299999999999997</v>
      </c>
      <c r="K224" s="139">
        <f>SUM(K222+K223)</f>
        <v>0</v>
      </c>
      <c r="L224" s="139">
        <f>SUM(L222+L223)</f>
        <v>0</v>
      </c>
      <c r="M224" s="44">
        <f>SUM(N224+P224)</f>
        <v>50</v>
      </c>
      <c r="N224" s="139">
        <f>SUM(N223:N223,N222)</f>
        <v>50</v>
      </c>
      <c r="O224" s="139">
        <f t="shared" ref="O224:P224" si="135">SUM(O223:O223,O222)</f>
        <v>0</v>
      </c>
      <c r="P224" s="139">
        <f t="shared" si="135"/>
        <v>0</v>
      </c>
      <c r="Q224" s="44">
        <f t="shared" si="132"/>
        <v>50</v>
      </c>
      <c r="R224" s="139">
        <f>SUM(R222+R223)</f>
        <v>50</v>
      </c>
      <c r="S224" s="139">
        <f>SUM(S222+S223)</f>
        <v>0</v>
      </c>
      <c r="T224" s="139">
        <f>SUM(T222+T223)</f>
        <v>0</v>
      </c>
      <c r="U224" s="44">
        <f t="shared" si="133"/>
        <v>50</v>
      </c>
      <c r="V224" s="139">
        <f>SUM(V222+V223)</f>
        <v>50</v>
      </c>
      <c r="W224" s="139">
        <f>SUM(W222+W223)</f>
        <v>0</v>
      </c>
      <c r="X224" s="140">
        <f>SUM(X222+X223)</f>
        <v>0</v>
      </c>
      <c r="Y224" s="323"/>
    </row>
    <row r="225" spans="1:24" s="3" customFormat="1" ht="21" customHeight="1" thickBot="1" x14ac:dyDescent="0.25">
      <c r="A225" s="477">
        <v>3</v>
      </c>
      <c r="B225" s="498">
        <v>1</v>
      </c>
      <c r="C225" s="539">
        <v>2</v>
      </c>
      <c r="D225" s="502" t="s">
        <v>33</v>
      </c>
      <c r="E225" s="572">
        <v>9</v>
      </c>
      <c r="F225" s="352" t="s">
        <v>243</v>
      </c>
      <c r="G225" s="352" t="s">
        <v>126</v>
      </c>
      <c r="H225" s="234" t="s">
        <v>23</v>
      </c>
      <c r="I225" s="316">
        <f t="shared" si="134"/>
        <v>5.7</v>
      </c>
      <c r="J225" s="171">
        <v>5.7</v>
      </c>
      <c r="K225" s="171"/>
      <c r="L225" s="256"/>
      <c r="M225" s="316">
        <f>SUM(N225+P225)</f>
        <v>16</v>
      </c>
      <c r="N225" s="171">
        <v>16</v>
      </c>
      <c r="O225" s="171"/>
      <c r="P225" s="283"/>
      <c r="Q225" s="316">
        <f>SUM(R225+T225)</f>
        <v>16</v>
      </c>
      <c r="R225" s="171">
        <v>16</v>
      </c>
      <c r="S225" s="171"/>
      <c r="T225" s="283"/>
      <c r="U225" s="316">
        <f>SUM(V225+X225)</f>
        <v>16</v>
      </c>
      <c r="V225" s="171">
        <v>16</v>
      </c>
      <c r="W225" s="33"/>
      <c r="X225" s="25"/>
    </row>
    <row r="226" spans="1:24" s="4" customFormat="1" ht="52.5" customHeight="1" thickBot="1" x14ac:dyDescent="0.25">
      <c r="A226" s="478"/>
      <c r="B226" s="499"/>
      <c r="C226" s="468"/>
      <c r="D226" s="503"/>
      <c r="E226" s="518"/>
      <c r="F226" s="532" t="s">
        <v>9</v>
      </c>
      <c r="G226" s="533"/>
      <c r="H226" s="534"/>
      <c r="I226" s="44">
        <f t="shared" si="134"/>
        <v>5.7</v>
      </c>
      <c r="J226" s="139">
        <f>SUM(J225:J225)</f>
        <v>5.7</v>
      </c>
      <c r="K226" s="139">
        <f>SUM(K225:K225)</f>
        <v>0</v>
      </c>
      <c r="L226" s="139">
        <f>SUM(L225:L225)</f>
        <v>0</v>
      </c>
      <c r="M226" s="44">
        <f t="shared" si="131"/>
        <v>16</v>
      </c>
      <c r="N226" s="139">
        <f>SUM(N225:N225)</f>
        <v>16</v>
      </c>
      <c r="O226" s="139">
        <f>SUM(O225:O225)</f>
        <v>0</v>
      </c>
      <c r="P226" s="139">
        <f>SUM(P225:P225)</f>
        <v>0</v>
      </c>
      <c r="Q226" s="44">
        <f t="shared" si="132"/>
        <v>16</v>
      </c>
      <c r="R226" s="139">
        <f>SUM(R225:R225)</f>
        <v>16</v>
      </c>
      <c r="S226" s="139">
        <f>SUM(S225:S225)</f>
        <v>0</v>
      </c>
      <c r="T226" s="139">
        <f>SUM(T225:T225)</f>
        <v>0</v>
      </c>
      <c r="U226" s="44">
        <f t="shared" si="133"/>
        <v>16</v>
      </c>
      <c r="V226" s="17">
        <f>SUM(V225:V225)</f>
        <v>16</v>
      </c>
      <c r="W226" s="17">
        <f>SUM(W225:W225)</f>
        <v>0</v>
      </c>
      <c r="X226" s="19">
        <f>SUM(X225:X225)</f>
        <v>0</v>
      </c>
    </row>
    <row r="227" spans="1:24" s="3" customFormat="1" ht="21" customHeight="1" thickBot="1" x14ac:dyDescent="0.25">
      <c r="A227" s="596">
        <v>3</v>
      </c>
      <c r="B227" s="472">
        <v>1</v>
      </c>
      <c r="C227" s="469">
        <v>3</v>
      </c>
      <c r="D227" s="511" t="s">
        <v>176</v>
      </c>
      <c r="E227" s="519">
        <v>9</v>
      </c>
      <c r="F227" s="218" t="s">
        <v>243</v>
      </c>
      <c r="G227" s="218" t="s">
        <v>127</v>
      </c>
      <c r="H227" s="235" t="s">
        <v>23</v>
      </c>
      <c r="I227" s="316">
        <f t="shared" si="134"/>
        <v>0</v>
      </c>
      <c r="J227" s="171"/>
      <c r="K227" s="171"/>
      <c r="L227" s="283"/>
      <c r="M227" s="286">
        <f>SUM(N227)</f>
        <v>5</v>
      </c>
      <c r="N227" s="171">
        <v>5</v>
      </c>
      <c r="O227" s="171"/>
      <c r="P227" s="256"/>
      <c r="Q227" s="316">
        <f>SUM(R227)</f>
        <v>5</v>
      </c>
      <c r="R227" s="171">
        <v>5</v>
      </c>
      <c r="S227" s="171"/>
      <c r="T227" s="256"/>
      <c r="U227" s="316">
        <f>SUM(V227)</f>
        <v>5</v>
      </c>
      <c r="V227" s="171">
        <v>5</v>
      </c>
      <c r="W227" s="33"/>
      <c r="X227" s="25"/>
    </row>
    <row r="228" spans="1:24" s="4" customFormat="1" ht="46.5" customHeight="1" thickBot="1" x14ac:dyDescent="0.25">
      <c r="A228" s="596"/>
      <c r="B228" s="472"/>
      <c r="C228" s="469"/>
      <c r="D228" s="511"/>
      <c r="E228" s="519"/>
      <c r="F228" s="532" t="s">
        <v>9</v>
      </c>
      <c r="G228" s="533"/>
      <c r="H228" s="534"/>
      <c r="I228" s="44">
        <f t="shared" si="134"/>
        <v>0</v>
      </c>
      <c r="J228" s="139">
        <f>SUM(J227)</f>
        <v>0</v>
      </c>
      <c r="K228" s="139">
        <f>SUM(K227)</f>
        <v>0</v>
      </c>
      <c r="L228" s="141">
        <f>SUM(L227)</f>
        <v>0</v>
      </c>
      <c r="M228" s="44">
        <f t="shared" ref="M228:M231" si="136">SUM(N228+P228)</f>
        <v>5</v>
      </c>
      <c r="N228" s="139">
        <f>SUM(N227)</f>
        <v>5</v>
      </c>
      <c r="O228" s="139">
        <f>SUM(O227)</f>
        <v>0</v>
      </c>
      <c r="P228" s="141">
        <f>SUM(P227)</f>
        <v>0</v>
      </c>
      <c r="Q228" s="44">
        <f>SUM(R228+T228)</f>
        <v>5</v>
      </c>
      <c r="R228" s="139">
        <f>SUM(R227)</f>
        <v>5</v>
      </c>
      <c r="S228" s="139">
        <f>SUM(S227)</f>
        <v>0</v>
      </c>
      <c r="T228" s="141">
        <f>SUM(T227)</f>
        <v>0</v>
      </c>
      <c r="U228" s="44">
        <f>SUM(V228+X228)</f>
        <v>5</v>
      </c>
      <c r="V228" s="17">
        <f>SUM(V227)</f>
        <v>5</v>
      </c>
      <c r="W228" s="17">
        <f>SUM(W227)</f>
        <v>0</v>
      </c>
      <c r="X228" s="19">
        <f>SUM(X227)</f>
        <v>0</v>
      </c>
    </row>
    <row r="229" spans="1:24" s="4" customFormat="1" ht="21" customHeight="1" thickBot="1" x14ac:dyDescent="0.25">
      <c r="A229" s="597">
        <v>3</v>
      </c>
      <c r="B229" s="607">
        <v>1</v>
      </c>
      <c r="C229" s="594">
        <v>4</v>
      </c>
      <c r="D229" s="526" t="s">
        <v>193</v>
      </c>
      <c r="E229" s="509">
        <v>9</v>
      </c>
      <c r="F229" s="300" t="s">
        <v>45</v>
      </c>
      <c r="G229" s="377" t="s">
        <v>138</v>
      </c>
      <c r="H229" s="297" t="s">
        <v>23</v>
      </c>
      <c r="I229" s="316">
        <f t="shared" si="134"/>
        <v>260</v>
      </c>
      <c r="J229" s="171"/>
      <c r="K229" s="171"/>
      <c r="L229" s="256">
        <v>260</v>
      </c>
      <c r="M229" s="451">
        <f>SUM(N229+P229)</f>
        <v>205</v>
      </c>
      <c r="N229" s="171"/>
      <c r="O229" s="171"/>
      <c r="P229" s="283">
        <v>205</v>
      </c>
      <c r="Q229" s="286">
        <f>SUM(R229+T229)</f>
        <v>200</v>
      </c>
      <c r="R229" s="171"/>
      <c r="S229" s="171"/>
      <c r="T229" s="283">
        <v>200</v>
      </c>
      <c r="U229" s="316">
        <f>SUM(V229+X229)</f>
        <v>100</v>
      </c>
      <c r="V229" s="33"/>
      <c r="W229" s="33"/>
      <c r="X229" s="25">
        <v>100</v>
      </c>
    </row>
    <row r="230" spans="1:24" s="4" customFormat="1" ht="21" customHeight="1" thickBot="1" x14ac:dyDescent="0.25">
      <c r="A230" s="598"/>
      <c r="B230" s="499"/>
      <c r="C230" s="595"/>
      <c r="D230" s="593"/>
      <c r="E230" s="615"/>
      <c r="F230" s="532" t="s">
        <v>9</v>
      </c>
      <c r="G230" s="533"/>
      <c r="H230" s="534"/>
      <c r="I230" s="43">
        <f>SUM(J230+L230)</f>
        <v>260</v>
      </c>
      <c r="J230" s="17">
        <f>SUM(J229:J229)</f>
        <v>0</v>
      </c>
      <c r="K230" s="17">
        <f>SUM(K229:K229)</f>
        <v>0</v>
      </c>
      <c r="L230" s="17">
        <f>SUM(L229:L229)</f>
        <v>260</v>
      </c>
      <c r="M230" s="60">
        <f t="shared" si="136"/>
        <v>205</v>
      </c>
      <c r="N230" s="17">
        <f>SUM(N229)</f>
        <v>0</v>
      </c>
      <c r="O230" s="17">
        <f>SUM(O229)</f>
        <v>0</v>
      </c>
      <c r="P230" s="17">
        <f>SUM(P229)</f>
        <v>205</v>
      </c>
      <c r="Q230" s="43">
        <f>SUM(R230+T230)</f>
        <v>200</v>
      </c>
      <c r="R230" s="17">
        <f>SUM(R229)</f>
        <v>0</v>
      </c>
      <c r="S230" s="17">
        <f>SUM(S229)</f>
        <v>0</v>
      </c>
      <c r="T230" s="17">
        <f>SUM(T229)</f>
        <v>200</v>
      </c>
      <c r="U230" s="43">
        <f>SUM(V230+X230)</f>
        <v>100</v>
      </c>
      <c r="V230" s="17">
        <f>SUM(V229)</f>
        <v>0</v>
      </c>
      <c r="W230" s="17">
        <f>SUM(W229)</f>
        <v>0</v>
      </c>
      <c r="X230" s="19">
        <f>SUM(X229)</f>
        <v>100</v>
      </c>
    </row>
    <row r="231" spans="1:24" s="4" customFormat="1" ht="16.5" customHeight="1" thickBot="1" x14ac:dyDescent="0.25">
      <c r="A231" s="193">
        <v>3</v>
      </c>
      <c r="B231" s="215">
        <v>1</v>
      </c>
      <c r="C231" s="548" t="s">
        <v>10</v>
      </c>
      <c r="D231" s="549"/>
      <c r="E231" s="549"/>
      <c r="F231" s="549"/>
      <c r="G231" s="549"/>
      <c r="H231" s="550"/>
      <c r="I231" s="145">
        <f>L231+J231</f>
        <v>295</v>
      </c>
      <c r="J231" s="143">
        <f>J224+J226+J228+J230</f>
        <v>35</v>
      </c>
      <c r="K231" s="143">
        <f>K224+K226+K228+K230</f>
        <v>0</v>
      </c>
      <c r="L231" s="143">
        <f>L224+L226+L228+L230</f>
        <v>260</v>
      </c>
      <c r="M231" s="151">
        <f t="shared" si="136"/>
        <v>276</v>
      </c>
      <c r="N231" s="143">
        <f>N224+N226+N228+N230</f>
        <v>71</v>
      </c>
      <c r="O231" s="143">
        <f>O224+O226+O228+O230</f>
        <v>0</v>
      </c>
      <c r="P231" s="143">
        <f>P224+P226+P228+P230</f>
        <v>205</v>
      </c>
      <c r="Q231" s="142">
        <f>SUM(R231+T231)</f>
        <v>271</v>
      </c>
      <c r="R231" s="143">
        <f>R224+R226+R228+R230</f>
        <v>71</v>
      </c>
      <c r="S231" s="143">
        <f>S224+S226+S228+S230</f>
        <v>0</v>
      </c>
      <c r="T231" s="143">
        <f>T224+T226+T228+T230</f>
        <v>200</v>
      </c>
      <c r="U231" s="142">
        <f>SUM(V231+X231)</f>
        <v>171</v>
      </c>
      <c r="V231" s="143">
        <f>V224+V226+V228+V230</f>
        <v>71</v>
      </c>
      <c r="W231" s="143">
        <f>W224+W226+W228+W230</f>
        <v>0</v>
      </c>
      <c r="X231" s="143">
        <f>X224+X226+X228+X230</f>
        <v>100</v>
      </c>
    </row>
    <row r="232" spans="1:24" s="4" customFormat="1" ht="32.450000000000003" customHeight="1" thickBot="1" x14ac:dyDescent="0.25">
      <c r="A232" s="213">
        <v>3</v>
      </c>
      <c r="B232" s="214">
        <v>2</v>
      </c>
      <c r="C232" s="557" t="s">
        <v>225</v>
      </c>
      <c r="D232" s="557"/>
      <c r="E232" s="557"/>
      <c r="F232" s="557"/>
      <c r="G232" s="557"/>
      <c r="H232" s="557"/>
      <c r="I232" s="558"/>
      <c r="J232" s="558"/>
      <c r="K232" s="558"/>
      <c r="L232" s="558"/>
      <c r="M232" s="558"/>
      <c r="N232" s="558"/>
      <c r="O232" s="558"/>
      <c r="P232" s="558"/>
      <c r="Q232" s="558"/>
      <c r="R232" s="558"/>
      <c r="S232" s="558"/>
      <c r="T232" s="558"/>
      <c r="U232" s="558"/>
      <c r="V232" s="558"/>
      <c r="W232" s="558"/>
      <c r="X232" s="558"/>
    </row>
    <row r="233" spans="1:24" s="5" customFormat="1" ht="24" customHeight="1" thickBot="1" x14ac:dyDescent="0.25">
      <c r="A233" s="490">
        <v>3</v>
      </c>
      <c r="B233" s="472">
        <v>2</v>
      </c>
      <c r="C233" s="493">
        <v>1</v>
      </c>
      <c r="D233" s="561" t="s">
        <v>292</v>
      </c>
      <c r="E233" s="560">
        <v>9</v>
      </c>
      <c r="F233" s="353" t="s">
        <v>45</v>
      </c>
      <c r="G233" s="353" t="s">
        <v>128</v>
      </c>
      <c r="H233" s="184" t="s">
        <v>23</v>
      </c>
      <c r="I233" s="316">
        <f>SUM(L233)</f>
        <v>17.7</v>
      </c>
      <c r="J233" s="171"/>
      <c r="K233" s="171"/>
      <c r="L233" s="256">
        <v>17.7</v>
      </c>
      <c r="M233" s="316">
        <f>SUM(N233+P233)</f>
        <v>100</v>
      </c>
      <c r="N233" s="171"/>
      <c r="O233" s="171"/>
      <c r="P233" s="283">
        <v>100</v>
      </c>
      <c r="Q233" s="316">
        <f t="shared" ref="Q233:Q236" si="137">SUM(R233+T233)</f>
        <v>900</v>
      </c>
      <c r="R233" s="171"/>
      <c r="S233" s="171"/>
      <c r="T233" s="256">
        <v>900</v>
      </c>
      <c r="U233" s="316">
        <f>SUM(V233+X233)</f>
        <v>1000</v>
      </c>
      <c r="V233" s="171"/>
      <c r="W233" s="171"/>
      <c r="X233" s="283">
        <v>1000</v>
      </c>
    </row>
    <row r="234" spans="1:24" s="4" customFormat="1" ht="25.35" customHeight="1" thickBot="1" x14ac:dyDescent="0.25">
      <c r="A234" s="490"/>
      <c r="B234" s="472"/>
      <c r="C234" s="493"/>
      <c r="D234" s="562"/>
      <c r="E234" s="560"/>
      <c r="F234" s="532" t="s">
        <v>9</v>
      </c>
      <c r="G234" s="533"/>
      <c r="H234" s="534"/>
      <c r="I234" s="43">
        <f>SUM(J234+L234)</f>
        <v>17.7</v>
      </c>
      <c r="J234" s="17">
        <f>SUM(J233)</f>
        <v>0</v>
      </c>
      <c r="K234" s="17">
        <f t="shared" ref="K234:L234" si="138">SUM(K233)</f>
        <v>0</v>
      </c>
      <c r="L234" s="17">
        <f t="shared" si="138"/>
        <v>17.7</v>
      </c>
      <c r="M234" s="43">
        <f>SUM(N234+P234)</f>
        <v>100</v>
      </c>
      <c r="N234" s="17">
        <f>SUM(N233)</f>
        <v>0</v>
      </c>
      <c r="O234" s="17">
        <f t="shared" ref="O234:P234" si="139">SUM(O233)</f>
        <v>0</v>
      </c>
      <c r="P234" s="17">
        <f t="shared" si="139"/>
        <v>100</v>
      </c>
      <c r="Q234" s="43">
        <f t="shared" si="137"/>
        <v>900</v>
      </c>
      <c r="R234" s="17">
        <f>SUM(R233)</f>
        <v>0</v>
      </c>
      <c r="S234" s="17">
        <f t="shared" ref="S234:T234" si="140">SUM(S233)</f>
        <v>0</v>
      </c>
      <c r="T234" s="17">
        <f t="shared" si="140"/>
        <v>900</v>
      </c>
      <c r="U234" s="43">
        <f>SUM(V234+X234)</f>
        <v>1000</v>
      </c>
      <c r="V234" s="17">
        <f>SUM(V233)</f>
        <v>0</v>
      </c>
      <c r="W234" s="17">
        <f t="shared" ref="W234:X234" si="141">SUM(W233)</f>
        <v>0</v>
      </c>
      <c r="X234" s="17">
        <f t="shared" si="141"/>
        <v>1000</v>
      </c>
    </row>
    <row r="235" spans="1:24" s="4" customFormat="1" ht="38.25" customHeight="1" thickBot="1" x14ac:dyDescent="0.25">
      <c r="A235" s="490">
        <v>3</v>
      </c>
      <c r="B235" s="472">
        <v>2</v>
      </c>
      <c r="C235" s="493">
        <v>2</v>
      </c>
      <c r="D235" s="592" t="s">
        <v>279</v>
      </c>
      <c r="E235" s="560">
        <v>9</v>
      </c>
      <c r="F235" s="191" t="s">
        <v>45</v>
      </c>
      <c r="G235" s="191" t="s">
        <v>177</v>
      </c>
      <c r="H235" s="207" t="s">
        <v>23</v>
      </c>
      <c r="I235" s="316">
        <f>SUM(J235+L235)</f>
        <v>22.7</v>
      </c>
      <c r="J235" s="171"/>
      <c r="K235" s="171"/>
      <c r="L235" s="256">
        <v>22.7</v>
      </c>
      <c r="M235" s="316">
        <f>SUM(N235+P235)</f>
        <v>30</v>
      </c>
      <c r="N235" s="171"/>
      <c r="O235" s="171"/>
      <c r="P235" s="283">
        <v>30</v>
      </c>
      <c r="Q235" s="286">
        <f t="shared" si="137"/>
        <v>30</v>
      </c>
      <c r="R235" s="171"/>
      <c r="S235" s="171"/>
      <c r="T235" s="256">
        <v>30</v>
      </c>
      <c r="U235" s="316">
        <f>SUM(V235+X235)</f>
        <v>30</v>
      </c>
      <c r="V235" s="171"/>
      <c r="W235" s="171"/>
      <c r="X235" s="23">
        <v>30</v>
      </c>
    </row>
    <row r="236" spans="1:24" s="4" customFormat="1" ht="30" customHeight="1" thickBot="1" x14ac:dyDescent="0.25">
      <c r="A236" s="490"/>
      <c r="B236" s="472"/>
      <c r="C236" s="493"/>
      <c r="D236" s="592"/>
      <c r="E236" s="560"/>
      <c r="F236" s="608" t="s">
        <v>9</v>
      </c>
      <c r="G236" s="609"/>
      <c r="H236" s="610"/>
      <c r="I236" s="380">
        <f>SUM(J236+L236)</f>
        <v>22.7</v>
      </c>
      <c r="J236" s="381">
        <f>SUM(J235)</f>
        <v>0</v>
      </c>
      <c r="K236" s="381">
        <f>SUM(K235)</f>
        <v>0</v>
      </c>
      <c r="L236" s="382">
        <f>SUM(L235)</f>
        <v>22.7</v>
      </c>
      <c r="M236" s="380">
        <f>SUM(N236+P236)</f>
        <v>30</v>
      </c>
      <c r="N236" s="381">
        <f>SUM(N235)</f>
        <v>0</v>
      </c>
      <c r="O236" s="381">
        <f>SUM(O235)</f>
        <v>0</v>
      </c>
      <c r="P236" s="382">
        <f>SUM(P235)</f>
        <v>30</v>
      </c>
      <c r="Q236" s="380">
        <f t="shared" si="137"/>
        <v>30</v>
      </c>
      <c r="R236" s="381">
        <f>SUM(R235)</f>
        <v>0</v>
      </c>
      <c r="S236" s="381">
        <f>SUM(S235)</f>
        <v>0</v>
      </c>
      <c r="T236" s="392">
        <f>SUM(T235)</f>
        <v>30</v>
      </c>
      <c r="U236" s="393">
        <f>SUM(V236+X236)</f>
        <v>30</v>
      </c>
      <c r="V236" s="394">
        <f>SUM(V235)</f>
        <v>0</v>
      </c>
      <c r="W236" s="394">
        <f>SUM(W235)</f>
        <v>0</v>
      </c>
      <c r="X236" s="392">
        <f>SUM(X235)</f>
        <v>30</v>
      </c>
    </row>
    <row r="237" spans="1:24" s="4" customFormat="1" ht="17.25" customHeight="1" x14ac:dyDescent="0.2">
      <c r="A237" s="490">
        <v>3</v>
      </c>
      <c r="B237" s="472">
        <v>2</v>
      </c>
      <c r="C237" s="554">
        <v>3</v>
      </c>
      <c r="D237" s="511" t="s">
        <v>171</v>
      </c>
      <c r="E237" s="591">
        <v>9</v>
      </c>
      <c r="F237" s="676" t="s">
        <v>45</v>
      </c>
      <c r="G237" s="624" t="s">
        <v>130</v>
      </c>
      <c r="H237" s="458" t="s">
        <v>23</v>
      </c>
      <c r="I237" s="318">
        <f>SUM(J237)</f>
        <v>46.2</v>
      </c>
      <c r="J237" s="282">
        <v>46.2</v>
      </c>
      <c r="K237" s="282"/>
      <c r="L237" s="373"/>
      <c r="M237" s="452">
        <f t="shared" ref="M237:M240" si="142">SUM(N237+P237)</f>
        <v>50</v>
      </c>
      <c r="N237" s="282">
        <v>50</v>
      </c>
      <c r="O237" s="282"/>
      <c r="P237" s="373"/>
      <c r="Q237" s="452">
        <f t="shared" ref="Q237:Q240" si="143">SUM(R237+T237)</f>
        <v>50</v>
      </c>
      <c r="R237" s="282">
        <v>50</v>
      </c>
      <c r="S237" s="282"/>
      <c r="T237" s="373"/>
      <c r="U237" s="452">
        <f t="shared" ref="U237:U240" si="144">SUM(V237+X237)</f>
        <v>50</v>
      </c>
      <c r="V237" s="282">
        <v>50</v>
      </c>
      <c r="W237" s="36"/>
      <c r="X237" s="37"/>
    </row>
    <row r="238" spans="1:24" s="4" customFormat="1" ht="17.25" customHeight="1" x14ac:dyDescent="0.2">
      <c r="A238" s="490"/>
      <c r="B238" s="472"/>
      <c r="C238" s="554"/>
      <c r="D238" s="511"/>
      <c r="E238" s="591"/>
      <c r="F238" s="677"/>
      <c r="G238" s="510"/>
      <c r="H238" s="457" t="s">
        <v>47</v>
      </c>
      <c r="I238" s="316">
        <f>SUM(J238)</f>
        <v>25.6</v>
      </c>
      <c r="J238" s="171">
        <v>25.6</v>
      </c>
      <c r="K238" s="171"/>
      <c r="L238" s="256"/>
      <c r="M238" s="454">
        <f t="shared" si="142"/>
        <v>50</v>
      </c>
      <c r="N238" s="171">
        <v>50</v>
      </c>
      <c r="O238" s="171"/>
      <c r="P238" s="256"/>
      <c r="Q238" s="454">
        <f t="shared" si="143"/>
        <v>50</v>
      </c>
      <c r="R238" s="171">
        <v>50</v>
      </c>
      <c r="S238" s="171"/>
      <c r="T238" s="256"/>
      <c r="U238" s="454">
        <f t="shared" si="144"/>
        <v>50</v>
      </c>
      <c r="V238" s="171">
        <v>50</v>
      </c>
      <c r="W238" s="33"/>
      <c r="X238" s="25"/>
    </row>
    <row r="239" spans="1:24" s="4" customFormat="1" ht="17.25" customHeight="1" thickBot="1" x14ac:dyDescent="0.25">
      <c r="A239" s="490"/>
      <c r="B239" s="472"/>
      <c r="C239" s="554"/>
      <c r="D239" s="511"/>
      <c r="E239" s="591"/>
      <c r="F239" s="678"/>
      <c r="G239" s="552"/>
      <c r="H239" s="459" t="s">
        <v>335</v>
      </c>
      <c r="I239" s="320">
        <f>SUM(J239)</f>
        <v>0</v>
      </c>
      <c r="J239" s="284"/>
      <c r="K239" s="284"/>
      <c r="L239" s="321"/>
      <c r="M239" s="453">
        <f t="shared" si="142"/>
        <v>21.7</v>
      </c>
      <c r="N239" s="13">
        <v>21.7</v>
      </c>
      <c r="O239" s="284"/>
      <c r="P239" s="321"/>
      <c r="Q239" s="453">
        <f t="shared" si="143"/>
        <v>0</v>
      </c>
      <c r="R239" s="284"/>
      <c r="S239" s="284"/>
      <c r="T239" s="321"/>
      <c r="U239" s="453">
        <f t="shared" si="144"/>
        <v>0</v>
      </c>
      <c r="V239" s="284"/>
      <c r="W239" s="13"/>
      <c r="X239" s="38"/>
    </row>
    <row r="240" spans="1:24" s="4" customFormat="1" ht="26.45" customHeight="1" thickBot="1" x14ac:dyDescent="0.25">
      <c r="A240" s="490"/>
      <c r="B240" s="472"/>
      <c r="C240" s="554"/>
      <c r="D240" s="511"/>
      <c r="E240" s="591"/>
      <c r="F240" s="692" t="s">
        <v>9</v>
      </c>
      <c r="G240" s="693"/>
      <c r="H240" s="699"/>
      <c r="I240" s="60">
        <f>SUM(J240+L240)</f>
        <v>71.800000000000011</v>
      </c>
      <c r="J240" s="308">
        <f>SUM(J237+J238+J239)</f>
        <v>71.800000000000011</v>
      </c>
      <c r="K240" s="308">
        <f t="shared" ref="K240:L240" si="145">SUM(K237)</f>
        <v>0</v>
      </c>
      <c r="L240" s="308">
        <f t="shared" si="145"/>
        <v>0</v>
      </c>
      <c r="M240" s="60">
        <f t="shared" si="142"/>
        <v>121.7</v>
      </c>
      <c r="N240" s="308">
        <f>SUM(N237+N238+N239)</f>
        <v>121.7</v>
      </c>
      <c r="O240" s="308">
        <f t="shared" ref="O240:P240" si="146">SUM(O237)</f>
        <v>0</v>
      </c>
      <c r="P240" s="308">
        <f t="shared" si="146"/>
        <v>0</v>
      </c>
      <c r="Q240" s="60">
        <f t="shared" si="143"/>
        <v>100</v>
      </c>
      <c r="R240" s="308">
        <f>SUM(R237+R238+R239)</f>
        <v>100</v>
      </c>
      <c r="S240" s="308">
        <f t="shared" ref="S240:T240" si="147">SUM(S237)</f>
        <v>0</v>
      </c>
      <c r="T240" s="308">
        <f t="shared" si="147"/>
        <v>0</v>
      </c>
      <c r="U240" s="60">
        <f t="shared" si="144"/>
        <v>100</v>
      </c>
      <c r="V240" s="308">
        <f>SUM(V237+V238+V239)</f>
        <v>100</v>
      </c>
      <c r="W240" s="308">
        <f t="shared" ref="W240:X240" si="148">SUM(W237)</f>
        <v>0</v>
      </c>
      <c r="X240" s="308">
        <f t="shared" si="148"/>
        <v>0</v>
      </c>
    </row>
    <row r="241" spans="1:25" s="4" customFormat="1" ht="17.25" customHeight="1" thickBot="1" x14ac:dyDescent="0.25">
      <c r="A241" s="484">
        <v>3</v>
      </c>
      <c r="B241" s="472">
        <v>2</v>
      </c>
      <c r="C241" s="554">
        <v>4</v>
      </c>
      <c r="D241" s="511" t="s">
        <v>245</v>
      </c>
      <c r="E241" s="554" t="s">
        <v>305</v>
      </c>
      <c r="F241" s="313" t="s">
        <v>45</v>
      </c>
      <c r="G241" s="236" t="s">
        <v>131</v>
      </c>
      <c r="H241" s="207" t="s">
        <v>23</v>
      </c>
      <c r="I241" s="320">
        <f>SUM(J241)</f>
        <v>41.3</v>
      </c>
      <c r="J241" s="284">
        <v>41.3</v>
      </c>
      <c r="K241" s="284"/>
      <c r="L241" s="321"/>
      <c r="M241" s="322">
        <f t="shared" ref="M241:M246" si="149">SUM(N241+P241)</f>
        <v>41.3</v>
      </c>
      <c r="N241" s="288">
        <v>41.3</v>
      </c>
      <c r="O241" s="288"/>
      <c r="P241" s="337"/>
      <c r="Q241" s="454">
        <f t="shared" ref="Q241:Q246" si="150">SUM(R241+T241)</f>
        <v>41.3</v>
      </c>
      <c r="R241" s="284">
        <v>41.3</v>
      </c>
      <c r="S241" s="284"/>
      <c r="T241" s="321"/>
      <c r="U241" s="454">
        <f t="shared" ref="U241:U246" si="151">SUM(V241+X241)</f>
        <v>41.3</v>
      </c>
      <c r="V241" s="13">
        <v>41.3</v>
      </c>
      <c r="W241" s="13"/>
      <c r="X241" s="38"/>
    </row>
    <row r="242" spans="1:25" s="4" customFormat="1" ht="17.25" customHeight="1" thickBot="1" x14ac:dyDescent="0.25">
      <c r="A242" s="484"/>
      <c r="B242" s="472"/>
      <c r="C242" s="554"/>
      <c r="D242" s="511"/>
      <c r="E242" s="591"/>
      <c r="F242" s="532" t="s">
        <v>9</v>
      </c>
      <c r="G242" s="533"/>
      <c r="H242" s="534"/>
      <c r="I242" s="43">
        <f>SUM(J242+L242)</f>
        <v>41.3</v>
      </c>
      <c r="J242" s="17">
        <f>J241</f>
        <v>41.3</v>
      </c>
      <c r="K242" s="17">
        <f>K241</f>
        <v>0</v>
      </c>
      <c r="L242" s="17">
        <f>L241</f>
        <v>0</v>
      </c>
      <c r="M242" s="43">
        <f t="shared" si="149"/>
        <v>41.3</v>
      </c>
      <c r="N242" s="17">
        <f>N241</f>
        <v>41.3</v>
      </c>
      <c r="O242" s="17">
        <f>O241</f>
        <v>0</v>
      </c>
      <c r="P242" s="17">
        <f>P241</f>
        <v>0</v>
      </c>
      <c r="Q242" s="43">
        <f t="shared" si="150"/>
        <v>41.3</v>
      </c>
      <c r="R242" s="17">
        <f>R241</f>
        <v>41.3</v>
      </c>
      <c r="S242" s="17">
        <f>S241</f>
        <v>0</v>
      </c>
      <c r="T242" s="17">
        <f>T241</f>
        <v>0</v>
      </c>
      <c r="U242" s="43">
        <f t="shared" si="151"/>
        <v>41.3</v>
      </c>
      <c r="V242" s="17">
        <f>V241</f>
        <v>41.3</v>
      </c>
      <c r="W242" s="17">
        <f>W241</f>
        <v>0</v>
      </c>
      <c r="X242" s="19">
        <f>X241</f>
        <v>0</v>
      </c>
    </row>
    <row r="243" spans="1:25" s="4" customFormat="1" ht="17.25" customHeight="1" thickBot="1" x14ac:dyDescent="0.25">
      <c r="A243" s="484">
        <v>3</v>
      </c>
      <c r="B243" s="472">
        <v>2</v>
      </c>
      <c r="C243" s="554">
        <v>5</v>
      </c>
      <c r="D243" s="592" t="s">
        <v>285</v>
      </c>
      <c r="E243" s="554" t="s">
        <v>305</v>
      </c>
      <c r="F243" s="313" t="s">
        <v>45</v>
      </c>
      <c r="G243" s="309" t="s">
        <v>286</v>
      </c>
      <c r="H243" s="281" t="s">
        <v>23</v>
      </c>
      <c r="I243" s="320">
        <f>SUM(L243)</f>
        <v>60</v>
      </c>
      <c r="J243" s="284"/>
      <c r="K243" s="284"/>
      <c r="L243" s="321">
        <v>60</v>
      </c>
      <c r="M243" s="322">
        <f t="shared" si="149"/>
        <v>0</v>
      </c>
      <c r="N243" s="41"/>
      <c r="O243" s="41"/>
      <c r="P243" s="42"/>
      <c r="Q243" s="159">
        <f t="shared" si="150"/>
        <v>0</v>
      </c>
      <c r="R243" s="13"/>
      <c r="S243" s="13"/>
      <c r="T243" s="14"/>
      <c r="U243" s="159">
        <f t="shared" si="151"/>
        <v>0</v>
      </c>
      <c r="V243" s="13"/>
      <c r="W243" s="13"/>
      <c r="X243" s="38"/>
    </row>
    <row r="244" spans="1:25" s="4" customFormat="1" ht="17.25" customHeight="1" thickBot="1" x14ac:dyDescent="0.25">
      <c r="A244" s="484"/>
      <c r="B244" s="472"/>
      <c r="C244" s="554"/>
      <c r="D244" s="592"/>
      <c r="E244" s="591"/>
      <c r="F244" s="532" t="s">
        <v>9</v>
      </c>
      <c r="G244" s="533"/>
      <c r="H244" s="534"/>
      <c r="I244" s="43">
        <f>SUM(J244+L244)</f>
        <v>60</v>
      </c>
      <c r="J244" s="17">
        <f>J243</f>
        <v>0</v>
      </c>
      <c r="K244" s="17">
        <f>K243</f>
        <v>0</v>
      </c>
      <c r="L244" s="17">
        <f>L243</f>
        <v>60</v>
      </c>
      <c r="M244" s="43">
        <f t="shared" si="149"/>
        <v>0</v>
      </c>
      <c r="N244" s="17">
        <f>N243</f>
        <v>0</v>
      </c>
      <c r="O244" s="17">
        <f>O243</f>
        <v>0</v>
      </c>
      <c r="P244" s="17">
        <f>P243</f>
        <v>0</v>
      </c>
      <c r="Q244" s="43">
        <f t="shared" si="150"/>
        <v>0</v>
      </c>
      <c r="R244" s="17">
        <f>R243</f>
        <v>0</v>
      </c>
      <c r="S244" s="17">
        <f>S243</f>
        <v>0</v>
      </c>
      <c r="T244" s="17">
        <f>T243</f>
        <v>0</v>
      </c>
      <c r="U244" s="43">
        <f t="shared" si="151"/>
        <v>0</v>
      </c>
      <c r="V244" s="17">
        <f>V243</f>
        <v>0</v>
      </c>
      <c r="W244" s="17">
        <f>W243</f>
        <v>0</v>
      </c>
      <c r="X244" s="19">
        <f>X243</f>
        <v>0</v>
      </c>
    </row>
    <row r="245" spans="1:25" s="4" customFormat="1" ht="22.5" customHeight="1" thickBot="1" x14ac:dyDescent="0.25">
      <c r="A245" s="484">
        <v>3</v>
      </c>
      <c r="B245" s="472">
        <v>2</v>
      </c>
      <c r="C245" s="554">
        <v>6</v>
      </c>
      <c r="D245" s="511" t="s">
        <v>287</v>
      </c>
      <c r="E245" s="554">
        <v>9</v>
      </c>
      <c r="F245" s="313" t="s">
        <v>288</v>
      </c>
      <c r="G245" s="236" t="s">
        <v>289</v>
      </c>
      <c r="H245" s="310" t="s">
        <v>23</v>
      </c>
      <c r="I245" s="320">
        <f>SUM(J245)</f>
        <v>18.2</v>
      </c>
      <c r="J245" s="284">
        <v>18.2</v>
      </c>
      <c r="K245" s="284"/>
      <c r="L245" s="321"/>
      <c r="M245" s="322">
        <f t="shared" si="149"/>
        <v>19.8</v>
      </c>
      <c r="N245" s="288">
        <v>19.8</v>
      </c>
      <c r="O245" s="288"/>
      <c r="P245" s="337"/>
      <c r="Q245" s="454">
        <f t="shared" si="150"/>
        <v>19.8</v>
      </c>
      <c r="R245" s="284">
        <v>19.8</v>
      </c>
      <c r="S245" s="284"/>
      <c r="T245" s="321"/>
      <c r="U245" s="454">
        <f t="shared" si="151"/>
        <v>19.8</v>
      </c>
      <c r="V245" s="13">
        <v>19.8</v>
      </c>
      <c r="W245" s="13"/>
      <c r="X245" s="38"/>
    </row>
    <row r="246" spans="1:25" s="4" customFormat="1" ht="30" customHeight="1" thickBot="1" x14ac:dyDescent="0.25">
      <c r="A246" s="484"/>
      <c r="B246" s="472"/>
      <c r="C246" s="554"/>
      <c r="D246" s="511"/>
      <c r="E246" s="591"/>
      <c r="F246" s="532" t="s">
        <v>9</v>
      </c>
      <c r="G246" s="533"/>
      <c r="H246" s="534"/>
      <c r="I246" s="43">
        <f>SUM(J246+L246)</f>
        <v>18.2</v>
      </c>
      <c r="J246" s="17">
        <f>J245</f>
        <v>18.2</v>
      </c>
      <c r="K246" s="17">
        <f>K245</f>
        <v>0</v>
      </c>
      <c r="L246" s="17">
        <f>L245</f>
        <v>0</v>
      </c>
      <c r="M246" s="43">
        <f t="shared" si="149"/>
        <v>19.8</v>
      </c>
      <c r="N246" s="17">
        <f>N245</f>
        <v>19.8</v>
      </c>
      <c r="O246" s="17">
        <f>O245</f>
        <v>0</v>
      </c>
      <c r="P246" s="17">
        <f>P245</f>
        <v>0</v>
      </c>
      <c r="Q246" s="43">
        <f t="shared" si="150"/>
        <v>19.8</v>
      </c>
      <c r="R246" s="17">
        <f>R245</f>
        <v>19.8</v>
      </c>
      <c r="S246" s="17">
        <f>S245</f>
        <v>0</v>
      </c>
      <c r="T246" s="17">
        <f>T245</f>
        <v>0</v>
      </c>
      <c r="U246" s="43">
        <f t="shared" si="151"/>
        <v>19.8</v>
      </c>
      <c r="V246" s="17">
        <f>V245</f>
        <v>19.8</v>
      </c>
      <c r="W246" s="17">
        <f>W245</f>
        <v>0</v>
      </c>
      <c r="X246" s="19">
        <f>X245</f>
        <v>0</v>
      </c>
    </row>
    <row r="247" spans="1:25" s="4" customFormat="1" ht="17.25" customHeight="1" x14ac:dyDescent="0.2">
      <c r="A247" s="484">
        <v>3</v>
      </c>
      <c r="B247" s="472">
        <v>2</v>
      </c>
      <c r="C247" s="554">
        <v>7</v>
      </c>
      <c r="D247" s="511" t="s">
        <v>290</v>
      </c>
      <c r="E247" s="591">
        <v>9</v>
      </c>
      <c r="F247" s="673" t="s">
        <v>45</v>
      </c>
      <c r="G247" s="673" t="s">
        <v>291</v>
      </c>
      <c r="H247" s="416" t="s">
        <v>23</v>
      </c>
      <c r="I247" s="378">
        <f>SUM(J247+L247)</f>
        <v>3</v>
      </c>
      <c r="J247" s="413"/>
      <c r="K247" s="413"/>
      <c r="L247" s="413">
        <v>3</v>
      </c>
      <c r="M247" s="378">
        <f>SUM(N247+P247)</f>
        <v>222.7</v>
      </c>
      <c r="N247" s="413"/>
      <c r="O247" s="413"/>
      <c r="P247" s="413">
        <v>222.7</v>
      </c>
      <c r="Q247" s="378">
        <f>SUM(R247+T247)</f>
        <v>150</v>
      </c>
      <c r="R247" s="282"/>
      <c r="S247" s="282"/>
      <c r="T247" s="282">
        <v>150</v>
      </c>
      <c r="U247" s="378">
        <f>SUM(V247+X247)</f>
        <v>0</v>
      </c>
      <c r="V247" s="282"/>
      <c r="W247" s="282"/>
      <c r="X247" s="30"/>
    </row>
    <row r="248" spans="1:25" s="4" customFormat="1" ht="17.25" customHeight="1" x14ac:dyDescent="0.2">
      <c r="A248" s="484"/>
      <c r="B248" s="472"/>
      <c r="C248" s="627"/>
      <c r="D248" s="525"/>
      <c r="E248" s="698"/>
      <c r="F248" s="674"/>
      <c r="G248" s="674"/>
      <c r="H248" s="417" t="s">
        <v>149</v>
      </c>
      <c r="I248" s="403"/>
      <c r="J248" s="414"/>
      <c r="K248" s="414"/>
      <c r="L248" s="414"/>
      <c r="M248" s="403">
        <f>N248+P248</f>
        <v>77.3</v>
      </c>
      <c r="N248" s="414"/>
      <c r="O248" s="414"/>
      <c r="P248" s="414">
        <v>77.3</v>
      </c>
      <c r="Q248" s="403"/>
      <c r="R248" s="294"/>
      <c r="S248" s="294"/>
      <c r="T248" s="294"/>
      <c r="U248" s="403"/>
      <c r="V248" s="294"/>
      <c r="W248" s="171"/>
      <c r="X248" s="283"/>
    </row>
    <row r="249" spans="1:25" s="4" customFormat="1" ht="17.25" customHeight="1" thickBot="1" x14ac:dyDescent="0.25">
      <c r="A249" s="484"/>
      <c r="B249" s="472"/>
      <c r="C249" s="627"/>
      <c r="D249" s="525"/>
      <c r="E249" s="698"/>
      <c r="F249" s="675"/>
      <c r="G249" s="675"/>
      <c r="H249" s="405" t="s">
        <v>47</v>
      </c>
      <c r="I249" s="406">
        <f>SUM(J249+L249)</f>
        <v>0</v>
      </c>
      <c r="J249" s="415"/>
      <c r="K249" s="415"/>
      <c r="L249" s="415"/>
      <c r="M249" s="406">
        <f>SUM(N249+P249)</f>
        <v>0</v>
      </c>
      <c r="N249" s="415"/>
      <c r="O249" s="415"/>
      <c r="P249" s="415"/>
      <c r="Q249" s="406">
        <f>SUM(R249+T249)</f>
        <v>0</v>
      </c>
      <c r="R249" s="171"/>
      <c r="S249" s="171"/>
      <c r="T249" s="171"/>
      <c r="U249" s="406">
        <f>SUM(V249+X249)</f>
        <v>0</v>
      </c>
      <c r="V249" s="171"/>
      <c r="W249" s="319"/>
      <c r="X249" s="340"/>
    </row>
    <row r="250" spans="1:25" s="4" customFormat="1" ht="17.25" customHeight="1" thickBot="1" x14ac:dyDescent="0.25">
      <c r="A250" s="484"/>
      <c r="B250" s="472"/>
      <c r="C250" s="627"/>
      <c r="D250" s="525"/>
      <c r="E250" s="698"/>
      <c r="F250" s="532" t="s">
        <v>9</v>
      </c>
      <c r="G250" s="533"/>
      <c r="H250" s="699"/>
      <c r="I250" s="404">
        <f>SUM(J250+L250)</f>
        <v>3</v>
      </c>
      <c r="J250" s="308">
        <f>SUM(J247)</f>
        <v>0</v>
      </c>
      <c r="K250" s="308">
        <f t="shared" ref="K250:L250" si="152">SUM(K247)</f>
        <v>0</v>
      </c>
      <c r="L250" s="308">
        <f t="shared" si="152"/>
        <v>3</v>
      </c>
      <c r="M250" s="404">
        <f>SUM(N250+P250)</f>
        <v>300</v>
      </c>
      <c r="N250" s="308">
        <f>SUM(N247)</f>
        <v>0</v>
      </c>
      <c r="O250" s="308">
        <f t="shared" ref="O250" si="153">SUM(O247)</f>
        <v>0</v>
      </c>
      <c r="P250" s="308">
        <f>SUM(P247,P249,P248)</f>
        <v>300</v>
      </c>
      <c r="Q250" s="404">
        <f>SUM(R250+T250)</f>
        <v>150</v>
      </c>
      <c r="R250" s="308">
        <f>SUM(R247)</f>
        <v>0</v>
      </c>
      <c r="S250" s="308">
        <f t="shared" ref="S250:T250" si="154">SUM(S247)</f>
        <v>0</v>
      </c>
      <c r="T250" s="308">
        <f t="shared" si="154"/>
        <v>150</v>
      </c>
      <c r="U250" s="404">
        <f>SUM(V250+X250)</f>
        <v>0</v>
      </c>
      <c r="V250" s="308">
        <f>SUM(V247)</f>
        <v>0</v>
      </c>
      <c r="W250" s="17">
        <f t="shared" ref="W250:X250" si="155">SUM(W247)</f>
        <v>0</v>
      </c>
      <c r="X250" s="18">
        <f t="shared" si="155"/>
        <v>0</v>
      </c>
      <c r="Y250" s="323"/>
    </row>
    <row r="251" spans="1:25" s="4" customFormat="1" ht="17.25" customHeight="1" thickBot="1" x14ac:dyDescent="0.25">
      <c r="A251" s="484">
        <v>3</v>
      </c>
      <c r="B251" s="472">
        <v>2</v>
      </c>
      <c r="C251" s="554">
        <v>8</v>
      </c>
      <c r="D251" s="592" t="s">
        <v>334</v>
      </c>
      <c r="E251" s="554">
        <v>9</v>
      </c>
      <c r="F251" s="313" t="s">
        <v>45</v>
      </c>
      <c r="G251" s="309" t="s">
        <v>333</v>
      </c>
      <c r="H251" s="385" t="s">
        <v>23</v>
      </c>
      <c r="I251" s="320">
        <f>SUM(L251)</f>
        <v>0</v>
      </c>
      <c r="J251" s="284"/>
      <c r="K251" s="284"/>
      <c r="L251" s="321"/>
      <c r="M251" s="322">
        <f t="shared" ref="M251:M252" si="156">SUM(N251+P251)</f>
        <v>70</v>
      </c>
      <c r="N251" s="41"/>
      <c r="O251" s="41"/>
      <c r="P251" s="337">
        <v>70</v>
      </c>
      <c r="Q251" s="159">
        <f t="shared" ref="Q251:Q252" si="157">SUM(R251+T251)</f>
        <v>0</v>
      </c>
      <c r="R251" s="13"/>
      <c r="S251" s="13"/>
      <c r="T251" s="14"/>
      <c r="U251" s="159">
        <f t="shared" ref="U251:U252" si="158">SUM(V251+X251)</f>
        <v>0</v>
      </c>
      <c r="V251" s="13"/>
      <c r="W251" s="13"/>
      <c r="X251" s="38"/>
      <c r="Y251" s="323"/>
    </row>
    <row r="252" spans="1:25" s="4" customFormat="1" ht="17.25" customHeight="1" thickBot="1" x14ac:dyDescent="0.25">
      <c r="A252" s="484"/>
      <c r="B252" s="472"/>
      <c r="C252" s="554"/>
      <c r="D252" s="592"/>
      <c r="E252" s="591"/>
      <c r="F252" s="532" t="s">
        <v>9</v>
      </c>
      <c r="G252" s="533"/>
      <c r="H252" s="534"/>
      <c r="I252" s="43">
        <f>SUM(J252+L252)</f>
        <v>0</v>
      </c>
      <c r="J252" s="17">
        <f>J251</f>
        <v>0</v>
      </c>
      <c r="K252" s="17">
        <f>K251</f>
        <v>0</v>
      </c>
      <c r="L252" s="17">
        <f>L251</f>
        <v>0</v>
      </c>
      <c r="M252" s="43">
        <f t="shared" si="156"/>
        <v>70</v>
      </c>
      <c r="N252" s="17">
        <f>N251</f>
        <v>0</v>
      </c>
      <c r="O252" s="17">
        <f>O251</f>
        <v>0</v>
      </c>
      <c r="P252" s="17">
        <f>P251</f>
        <v>70</v>
      </c>
      <c r="Q252" s="43">
        <f t="shared" si="157"/>
        <v>0</v>
      </c>
      <c r="R252" s="17">
        <f>R251</f>
        <v>0</v>
      </c>
      <c r="S252" s="17">
        <f>S251</f>
        <v>0</v>
      </c>
      <c r="T252" s="17">
        <f>T251</f>
        <v>0</v>
      </c>
      <c r="U252" s="43">
        <f t="shared" si="158"/>
        <v>0</v>
      </c>
      <c r="V252" s="17">
        <f>V251</f>
        <v>0</v>
      </c>
      <c r="W252" s="17">
        <f>W251</f>
        <v>0</v>
      </c>
      <c r="X252" s="19">
        <f>X251</f>
        <v>0</v>
      </c>
      <c r="Y252" s="323"/>
    </row>
    <row r="253" spans="1:25" s="4" customFormat="1" ht="20.25" customHeight="1" thickBot="1" x14ac:dyDescent="0.25">
      <c r="A253" s="193">
        <v>3</v>
      </c>
      <c r="B253" s="231">
        <v>2</v>
      </c>
      <c r="C253" s="474" t="s">
        <v>10</v>
      </c>
      <c r="D253" s="475"/>
      <c r="E253" s="475"/>
      <c r="F253" s="475"/>
      <c r="G253" s="475"/>
      <c r="H253" s="476"/>
      <c r="I253" s="424">
        <f>L253+J253</f>
        <v>234.70000000000002</v>
      </c>
      <c r="J253" s="152">
        <f>SUM(J234+J236+J240+J242+J244+J246+J250+J252)</f>
        <v>131.30000000000001</v>
      </c>
      <c r="K253" s="152">
        <f t="shared" ref="K253:L253" si="159">SUM(K234+K236+K240+K242+K244+K246+K250+K252)</f>
        <v>0</v>
      </c>
      <c r="L253" s="152">
        <f t="shared" si="159"/>
        <v>103.4</v>
      </c>
      <c r="M253" s="145">
        <f>P253+N253</f>
        <v>682.8</v>
      </c>
      <c r="N253" s="143">
        <f>SUM(N234+N236+N240+N242+N244+N246+N250+N252)</f>
        <v>182.8</v>
      </c>
      <c r="O253" s="143">
        <f t="shared" ref="O253:P253" si="160">SUM(O234+O236+O240+O242+O244+O246+O250+O252)</f>
        <v>0</v>
      </c>
      <c r="P253" s="143">
        <f t="shared" si="160"/>
        <v>500</v>
      </c>
      <c r="Q253" s="145">
        <f>T253+R253</f>
        <v>1241.0999999999999</v>
      </c>
      <c r="R253" s="143">
        <f>SUM(R234+R236+R240+R242+R246+R250)</f>
        <v>161.10000000000002</v>
      </c>
      <c r="S253" s="143">
        <f>SUM(S234+S236+S240+S242+S246+S250)</f>
        <v>0</v>
      </c>
      <c r="T253" s="143">
        <f>SUM(T234+T236+T240+T242+T246+T250)</f>
        <v>1080</v>
      </c>
      <c r="U253" s="145">
        <f>X253+V253</f>
        <v>1191.0999999999999</v>
      </c>
      <c r="V253" s="143">
        <f>SUM(V234+V236+V240+V242+V246+V250)</f>
        <v>161.10000000000002</v>
      </c>
      <c r="W253" s="143">
        <f>SUM(W234+W236+W240+W242+W246+W250)</f>
        <v>0</v>
      </c>
      <c r="X253" s="150">
        <f>SUM(X234+X236+X240+X242+X246+X250)</f>
        <v>1030</v>
      </c>
      <c r="Y253" s="323"/>
    </row>
    <row r="254" spans="1:25" s="4" customFormat="1" ht="21" customHeight="1" thickBot="1" x14ac:dyDescent="0.25">
      <c r="A254" s="213">
        <v>3</v>
      </c>
      <c r="B254" s="217">
        <v>3</v>
      </c>
      <c r="C254" s="535" t="s">
        <v>266</v>
      </c>
      <c r="D254" s="536"/>
      <c r="E254" s="536"/>
      <c r="F254" s="690"/>
      <c r="G254" s="690"/>
      <c r="H254" s="536"/>
      <c r="I254" s="690"/>
      <c r="J254" s="690"/>
      <c r="K254" s="690"/>
      <c r="L254" s="690"/>
      <c r="M254" s="690"/>
      <c r="N254" s="690"/>
      <c r="O254" s="690"/>
      <c r="P254" s="690"/>
      <c r="Q254" s="690"/>
      <c r="R254" s="690"/>
      <c r="S254" s="690"/>
      <c r="T254" s="690"/>
      <c r="U254" s="690"/>
      <c r="V254" s="690"/>
      <c r="W254" s="690"/>
      <c r="X254" s="691"/>
    </row>
    <row r="255" spans="1:25" s="3" customFormat="1" ht="24" customHeight="1" x14ac:dyDescent="0.2">
      <c r="A255" s="623">
        <v>3</v>
      </c>
      <c r="B255" s="472">
        <v>3</v>
      </c>
      <c r="C255" s="671">
        <v>1</v>
      </c>
      <c r="D255" s="614" t="s">
        <v>136</v>
      </c>
      <c r="E255" s="672">
        <v>9</v>
      </c>
      <c r="F255" s="696" t="s">
        <v>194</v>
      </c>
      <c r="G255" s="696" t="s">
        <v>129</v>
      </c>
      <c r="H255" s="361" t="s">
        <v>276</v>
      </c>
      <c r="I255" s="318">
        <f>SUM(J255)</f>
        <v>0</v>
      </c>
      <c r="J255" s="282"/>
      <c r="K255" s="282"/>
      <c r="L255" s="30"/>
      <c r="M255" s="318">
        <f t="shared" ref="M255:M260" si="161">SUM(N255+P255)</f>
        <v>0</v>
      </c>
      <c r="N255" s="282"/>
      <c r="O255" s="282"/>
      <c r="P255" s="30"/>
      <c r="Q255" s="318">
        <f t="shared" ref="Q255:Q260" si="162">SUM(R255+T255)</f>
        <v>0</v>
      </c>
      <c r="R255" s="282"/>
      <c r="S255" s="282"/>
      <c r="T255" s="30"/>
      <c r="U255" s="318">
        <f t="shared" ref="U255:U260" si="163">SUM(V255+X255)</f>
        <v>0</v>
      </c>
      <c r="V255" s="36"/>
      <c r="W255" s="36"/>
      <c r="X255" s="37"/>
    </row>
    <row r="256" spans="1:25" s="3" customFormat="1" ht="24" customHeight="1" thickBot="1" x14ac:dyDescent="0.25">
      <c r="A256" s="623"/>
      <c r="B256" s="472"/>
      <c r="C256" s="630"/>
      <c r="D256" s="521"/>
      <c r="E256" s="605"/>
      <c r="F256" s="697"/>
      <c r="G256" s="697"/>
      <c r="H256" s="363" t="s">
        <v>23</v>
      </c>
      <c r="I256" s="327">
        <f>SUM(J256)</f>
        <v>10</v>
      </c>
      <c r="J256" s="319">
        <v>10</v>
      </c>
      <c r="K256" s="319"/>
      <c r="L256" s="340"/>
      <c r="M256" s="440">
        <f t="shared" si="161"/>
        <v>10</v>
      </c>
      <c r="N256" s="319">
        <v>10</v>
      </c>
      <c r="O256" s="319"/>
      <c r="P256" s="340"/>
      <c r="Q256" s="440">
        <f t="shared" si="162"/>
        <v>10</v>
      </c>
      <c r="R256" s="319">
        <v>10</v>
      </c>
      <c r="S256" s="319"/>
      <c r="T256" s="340"/>
      <c r="U256" s="440">
        <f t="shared" si="163"/>
        <v>10</v>
      </c>
      <c r="V256" s="34">
        <v>10</v>
      </c>
      <c r="W256" s="34"/>
      <c r="X256" s="362"/>
    </row>
    <row r="257" spans="1:25" s="4" customFormat="1" ht="24.75" customHeight="1" thickBot="1" x14ac:dyDescent="0.25">
      <c r="A257" s="623"/>
      <c r="B257" s="472"/>
      <c r="C257" s="469"/>
      <c r="D257" s="503"/>
      <c r="E257" s="519"/>
      <c r="F257" s="532" t="s">
        <v>9</v>
      </c>
      <c r="G257" s="533"/>
      <c r="H257" s="534"/>
      <c r="I257" s="43">
        <f>SUM(J257+L257)</f>
        <v>10</v>
      </c>
      <c r="J257" s="17">
        <f>SUM(J255+J256)</f>
        <v>10</v>
      </c>
      <c r="K257" s="17">
        <f t="shared" ref="K257:L257" si="164">SUM(K255)</f>
        <v>0</v>
      </c>
      <c r="L257" s="17">
        <f t="shared" si="164"/>
        <v>0</v>
      </c>
      <c r="M257" s="43">
        <f t="shared" si="161"/>
        <v>10</v>
      </c>
      <c r="N257" s="17">
        <f>SUM(N255+N256)</f>
        <v>10</v>
      </c>
      <c r="O257" s="17">
        <f t="shared" ref="O257:P257" si="165">SUM(O255)</f>
        <v>0</v>
      </c>
      <c r="P257" s="17">
        <f t="shared" si="165"/>
        <v>0</v>
      </c>
      <c r="Q257" s="43">
        <f t="shared" si="162"/>
        <v>10</v>
      </c>
      <c r="R257" s="17">
        <f>SUM(R255+R256)</f>
        <v>10</v>
      </c>
      <c r="S257" s="17">
        <f t="shared" ref="S257:T257" si="166">SUM(S255)</f>
        <v>0</v>
      </c>
      <c r="T257" s="17">
        <f t="shared" si="166"/>
        <v>0</v>
      </c>
      <c r="U257" s="43">
        <f t="shared" si="163"/>
        <v>10</v>
      </c>
      <c r="V257" s="17">
        <f>SUM(V255+V256)</f>
        <v>10</v>
      </c>
      <c r="W257" s="17">
        <f t="shared" ref="W257:X257" si="167">SUM(W255)</f>
        <v>0</v>
      </c>
      <c r="X257" s="18">
        <f t="shared" si="167"/>
        <v>0</v>
      </c>
      <c r="Y257" s="323"/>
    </row>
    <row r="258" spans="1:25" s="3" customFormat="1" ht="24" customHeight="1" thickBot="1" x14ac:dyDescent="0.25">
      <c r="A258" s="623">
        <v>3</v>
      </c>
      <c r="B258" s="472">
        <v>3</v>
      </c>
      <c r="C258" s="630">
        <v>2</v>
      </c>
      <c r="D258" s="521" t="s">
        <v>310</v>
      </c>
      <c r="E258" s="605">
        <v>9</v>
      </c>
      <c r="F258" s="344" t="s">
        <v>194</v>
      </c>
      <c r="G258" s="344" t="s">
        <v>311</v>
      </c>
      <c r="H258" s="345" t="s">
        <v>23</v>
      </c>
      <c r="I258" s="441">
        <f>SUM(J258)</f>
        <v>0.2</v>
      </c>
      <c r="J258" s="294">
        <v>0.2</v>
      </c>
      <c r="K258" s="294"/>
      <c r="L258" s="317"/>
      <c r="M258" s="440">
        <f t="shared" si="161"/>
        <v>15</v>
      </c>
      <c r="N258" s="294">
        <v>15</v>
      </c>
      <c r="O258" s="294"/>
      <c r="P258" s="315"/>
      <c r="Q258" s="440">
        <f t="shared" si="162"/>
        <v>15</v>
      </c>
      <c r="R258" s="294">
        <v>15</v>
      </c>
      <c r="S258" s="294"/>
      <c r="T258" s="317"/>
      <c r="U258" s="440">
        <f t="shared" si="163"/>
        <v>15</v>
      </c>
      <c r="V258" s="47">
        <v>15</v>
      </c>
      <c r="W258" s="47"/>
      <c r="X258" s="27"/>
    </row>
    <row r="259" spans="1:25" s="4" customFormat="1" ht="18" customHeight="1" thickBot="1" x14ac:dyDescent="0.25">
      <c r="A259" s="623"/>
      <c r="B259" s="472"/>
      <c r="C259" s="631"/>
      <c r="D259" s="632"/>
      <c r="E259" s="606"/>
      <c r="F259" s="692" t="s">
        <v>9</v>
      </c>
      <c r="G259" s="693"/>
      <c r="H259" s="534"/>
      <c r="I259" s="43">
        <f>SUM(J259+L259)</f>
        <v>0.2</v>
      </c>
      <c r="J259" s="17">
        <f>SUM(J258)</f>
        <v>0.2</v>
      </c>
      <c r="K259" s="17">
        <f t="shared" ref="K259:L259" si="168">SUM(K258)</f>
        <v>0</v>
      </c>
      <c r="L259" s="17">
        <f t="shared" si="168"/>
        <v>0</v>
      </c>
      <c r="M259" s="43">
        <f t="shared" si="161"/>
        <v>15</v>
      </c>
      <c r="N259" s="17">
        <f>SUM(N258)</f>
        <v>15</v>
      </c>
      <c r="O259" s="17">
        <f t="shared" ref="O259:P259" si="169">SUM(O258)</f>
        <v>0</v>
      </c>
      <c r="P259" s="17">
        <f t="shared" si="169"/>
        <v>0</v>
      </c>
      <c r="Q259" s="43">
        <f t="shared" si="162"/>
        <v>15</v>
      </c>
      <c r="R259" s="17">
        <f>SUM(R258)</f>
        <v>15</v>
      </c>
      <c r="S259" s="17">
        <f t="shared" ref="S259:T259" si="170">SUM(S258)</f>
        <v>0</v>
      </c>
      <c r="T259" s="17">
        <f t="shared" si="170"/>
        <v>0</v>
      </c>
      <c r="U259" s="43">
        <f t="shared" si="163"/>
        <v>15</v>
      </c>
      <c r="V259" s="17">
        <f>SUM(V258)</f>
        <v>15</v>
      </c>
      <c r="W259" s="17">
        <f t="shared" ref="W259:X259" si="171">SUM(W258)</f>
        <v>0</v>
      </c>
      <c r="X259" s="18">
        <f t="shared" si="171"/>
        <v>0</v>
      </c>
      <c r="Y259" s="323"/>
    </row>
    <row r="260" spans="1:25" s="4" customFormat="1" ht="21" customHeight="1" thickBot="1" x14ac:dyDescent="0.25">
      <c r="A260" s="193">
        <v>3</v>
      </c>
      <c r="B260" s="231">
        <v>3</v>
      </c>
      <c r="C260" s="548" t="s">
        <v>10</v>
      </c>
      <c r="D260" s="549"/>
      <c r="E260" s="549"/>
      <c r="F260" s="549"/>
      <c r="G260" s="549"/>
      <c r="H260" s="550"/>
      <c r="I260" s="142">
        <f>SUM(J260+L260)</f>
        <v>10.199999999999999</v>
      </c>
      <c r="J260" s="143">
        <f>SUM(J257+J259)</f>
        <v>10.199999999999999</v>
      </c>
      <c r="K260" s="143">
        <f t="shared" ref="K260:L260" si="172">SUM(K257)</f>
        <v>0</v>
      </c>
      <c r="L260" s="143">
        <f t="shared" si="172"/>
        <v>0</v>
      </c>
      <c r="M260" s="142">
        <f t="shared" si="161"/>
        <v>25</v>
      </c>
      <c r="N260" s="143">
        <f>SUM(N257,N259)</f>
        <v>25</v>
      </c>
      <c r="O260" s="143">
        <f t="shared" ref="O260:P260" si="173">SUM(O257)</f>
        <v>0</v>
      </c>
      <c r="P260" s="143">
        <f t="shared" si="173"/>
        <v>0</v>
      </c>
      <c r="Q260" s="142">
        <f t="shared" si="162"/>
        <v>25</v>
      </c>
      <c r="R260" s="143">
        <f>SUM(R257,R259)</f>
        <v>25</v>
      </c>
      <c r="S260" s="143">
        <f t="shared" ref="S260:T260" si="174">SUM(S257)</f>
        <v>0</v>
      </c>
      <c r="T260" s="143">
        <f t="shared" si="174"/>
        <v>0</v>
      </c>
      <c r="U260" s="142">
        <f t="shared" si="163"/>
        <v>25</v>
      </c>
      <c r="V260" s="143">
        <f>SUM(V257,V259)</f>
        <v>25</v>
      </c>
      <c r="W260" s="143">
        <f t="shared" ref="W260:X260" si="175">SUM(W257)</f>
        <v>0</v>
      </c>
      <c r="X260" s="144">
        <f t="shared" si="175"/>
        <v>0</v>
      </c>
    </row>
    <row r="261" spans="1:25" s="4" customFormat="1" ht="16.5" hidden="1" customHeight="1" thickBot="1" x14ac:dyDescent="0.25">
      <c r="A261" s="213">
        <v>5</v>
      </c>
      <c r="B261" s="214">
        <v>5</v>
      </c>
      <c r="C261" s="535" t="s">
        <v>175</v>
      </c>
      <c r="D261" s="536"/>
      <c r="E261" s="536"/>
      <c r="F261" s="536"/>
      <c r="G261" s="536"/>
      <c r="H261" s="536"/>
      <c r="I261" s="536"/>
      <c r="J261" s="536"/>
      <c r="K261" s="536"/>
      <c r="L261" s="536"/>
      <c r="M261" s="536"/>
      <c r="N261" s="536"/>
      <c r="O261" s="536"/>
      <c r="P261" s="536"/>
      <c r="Q261" s="536"/>
      <c r="R261" s="536"/>
      <c r="S261" s="536"/>
      <c r="T261" s="536"/>
      <c r="U261" s="536"/>
      <c r="V261" s="536"/>
      <c r="W261" s="536"/>
      <c r="X261" s="537"/>
    </row>
    <row r="262" spans="1:25" s="6" customFormat="1" ht="13.5" hidden="1" customHeight="1" x14ac:dyDescent="0.2">
      <c r="A262" s="490">
        <v>5</v>
      </c>
      <c r="B262" s="472">
        <v>5</v>
      </c>
      <c r="C262" s="633">
        <v>1</v>
      </c>
      <c r="D262" s="626"/>
      <c r="E262" s="670">
        <v>14</v>
      </c>
      <c r="F262" s="624"/>
      <c r="G262" s="624"/>
      <c r="H262" s="694" t="s">
        <v>26</v>
      </c>
      <c r="I262" s="63">
        <f>SUM(J262+L262)</f>
        <v>0</v>
      </c>
      <c r="J262" s="64"/>
      <c r="K262" s="65"/>
      <c r="L262" s="66"/>
      <c r="M262" s="67">
        <f t="shared" ref="M262:M281" si="176">SUM(N262+P262)</f>
        <v>0</v>
      </c>
      <c r="N262" s="64">
        <f>SUM(N263*3.4528)</f>
        <v>0</v>
      </c>
      <c r="O262" s="65"/>
      <c r="P262" s="68"/>
      <c r="Q262" s="67">
        <f t="shared" ref="Q262:Q276" si="177">SUM(R262+T262)</f>
        <v>0</v>
      </c>
      <c r="R262" s="64">
        <f>SUM(R263*3.4528)</f>
        <v>0</v>
      </c>
      <c r="S262" s="65"/>
      <c r="T262" s="66"/>
      <c r="U262" s="67">
        <f t="shared" ref="U262:U276" si="178">SUM(V262+X262)</f>
        <v>0</v>
      </c>
      <c r="V262" s="64">
        <f>SUM(V263*3.4528)</f>
        <v>0</v>
      </c>
      <c r="W262" s="65"/>
      <c r="X262" s="68"/>
    </row>
    <row r="263" spans="1:25" s="6" customFormat="1" ht="13.5" hidden="1" customHeight="1" x14ac:dyDescent="0.2">
      <c r="A263" s="490"/>
      <c r="B263" s="472"/>
      <c r="C263" s="554"/>
      <c r="D263" s="511"/>
      <c r="E263" s="591"/>
      <c r="F263" s="510"/>
      <c r="G263" s="510"/>
      <c r="H263" s="695"/>
      <c r="I263" s="69">
        <f t="shared" ref="I263:X263" si="179">I262/3.4528</f>
        <v>0</v>
      </c>
      <c r="J263" s="70">
        <f t="shared" si="179"/>
        <v>0</v>
      </c>
      <c r="K263" s="70">
        <f t="shared" si="179"/>
        <v>0</v>
      </c>
      <c r="L263" s="71">
        <f t="shared" si="179"/>
        <v>0</v>
      </c>
      <c r="M263" s="72">
        <f t="shared" si="176"/>
        <v>0</v>
      </c>
      <c r="N263" s="73"/>
      <c r="O263" s="70">
        <f t="shared" si="179"/>
        <v>0</v>
      </c>
      <c r="P263" s="74">
        <f t="shared" si="179"/>
        <v>0</v>
      </c>
      <c r="Q263" s="72">
        <f t="shared" si="177"/>
        <v>0</v>
      </c>
      <c r="R263" s="70"/>
      <c r="S263" s="70">
        <f t="shared" si="179"/>
        <v>0</v>
      </c>
      <c r="T263" s="71">
        <f t="shared" si="179"/>
        <v>0</v>
      </c>
      <c r="U263" s="72">
        <f t="shared" si="178"/>
        <v>0</v>
      </c>
      <c r="V263" s="70"/>
      <c r="W263" s="70">
        <f t="shared" si="179"/>
        <v>0</v>
      </c>
      <c r="X263" s="74">
        <f t="shared" si="179"/>
        <v>0</v>
      </c>
    </row>
    <row r="264" spans="1:25" s="4" customFormat="1" ht="14.25" hidden="1" customHeight="1" x14ac:dyDescent="0.2">
      <c r="A264" s="490"/>
      <c r="B264" s="472"/>
      <c r="C264" s="554"/>
      <c r="D264" s="511"/>
      <c r="E264" s="591"/>
      <c r="F264" s="510"/>
      <c r="G264" s="510"/>
      <c r="H264" s="625" t="s">
        <v>23</v>
      </c>
      <c r="I264" s="425">
        <f>SUM(J264+L264)</f>
        <v>0</v>
      </c>
      <c r="J264" s="75"/>
      <c r="K264" s="76"/>
      <c r="L264" s="77"/>
      <c r="M264" s="78">
        <f t="shared" si="176"/>
        <v>0</v>
      </c>
      <c r="N264" s="79">
        <f>SUM(N265*3.4528)</f>
        <v>0</v>
      </c>
      <c r="O264" s="80"/>
      <c r="P264" s="81"/>
      <c r="Q264" s="82">
        <f t="shared" si="177"/>
        <v>0</v>
      </c>
      <c r="R264" s="79">
        <f>SUM(R265*3.4528)</f>
        <v>0</v>
      </c>
      <c r="S264" s="80"/>
      <c r="T264" s="83"/>
      <c r="U264" s="82">
        <f t="shared" si="178"/>
        <v>0</v>
      </c>
      <c r="V264" s="79">
        <f>SUM(V265*3.4528)</f>
        <v>0</v>
      </c>
      <c r="W264" s="80"/>
      <c r="X264" s="81"/>
    </row>
    <row r="265" spans="1:25" s="4" customFormat="1" ht="14.25" hidden="1" customHeight="1" thickBot="1" x14ac:dyDescent="0.25">
      <c r="A265" s="490"/>
      <c r="B265" s="472"/>
      <c r="C265" s="554"/>
      <c r="D265" s="511"/>
      <c r="E265" s="591"/>
      <c r="F265" s="552"/>
      <c r="G265" s="552"/>
      <c r="H265" s="600"/>
      <c r="I265" s="84">
        <f t="shared" ref="I265:X265" si="180">I264/3.4528</f>
        <v>0</v>
      </c>
      <c r="J265" s="85">
        <f t="shared" si="180"/>
        <v>0</v>
      </c>
      <c r="K265" s="85">
        <f t="shared" si="180"/>
        <v>0</v>
      </c>
      <c r="L265" s="86">
        <f t="shared" si="180"/>
        <v>0</v>
      </c>
      <c r="M265" s="87">
        <f t="shared" si="176"/>
        <v>0</v>
      </c>
      <c r="N265" s="88"/>
      <c r="O265" s="88">
        <f t="shared" si="180"/>
        <v>0</v>
      </c>
      <c r="P265" s="89">
        <f t="shared" si="180"/>
        <v>0</v>
      </c>
      <c r="Q265" s="90">
        <f t="shared" si="177"/>
        <v>0</v>
      </c>
      <c r="R265" s="88"/>
      <c r="S265" s="88">
        <f t="shared" si="180"/>
        <v>0</v>
      </c>
      <c r="T265" s="91">
        <f t="shared" si="180"/>
        <v>0</v>
      </c>
      <c r="U265" s="90">
        <f t="shared" si="178"/>
        <v>0</v>
      </c>
      <c r="V265" s="88"/>
      <c r="W265" s="88">
        <f t="shared" si="180"/>
        <v>0</v>
      </c>
      <c r="X265" s="89">
        <f t="shared" si="180"/>
        <v>0</v>
      </c>
    </row>
    <row r="266" spans="1:25" s="4" customFormat="1" ht="12.75" hidden="1" customHeight="1" thickBot="1" x14ac:dyDescent="0.25">
      <c r="A266" s="490"/>
      <c r="B266" s="472"/>
      <c r="C266" s="554"/>
      <c r="D266" s="511"/>
      <c r="E266" s="591"/>
      <c r="F266" s="608" t="s">
        <v>9</v>
      </c>
      <c r="G266" s="609"/>
      <c r="H266" s="610"/>
      <c r="I266" s="52">
        <f>SUM(J266+L266)</f>
        <v>0</v>
      </c>
      <c r="J266" s="53">
        <f t="shared" ref="J266:L267" si="181">SUM(J264,J262)</f>
        <v>0</v>
      </c>
      <c r="K266" s="53">
        <f t="shared" si="181"/>
        <v>0</v>
      </c>
      <c r="L266" s="54">
        <f t="shared" si="181"/>
        <v>0</v>
      </c>
      <c r="M266" s="52">
        <f t="shared" si="176"/>
        <v>0</v>
      </c>
      <c r="N266" s="53">
        <f t="shared" ref="N266:P267" si="182">SUM(N264,N262)</f>
        <v>0</v>
      </c>
      <c r="O266" s="53">
        <f t="shared" si="182"/>
        <v>0</v>
      </c>
      <c r="P266" s="55">
        <f t="shared" si="182"/>
        <v>0</v>
      </c>
      <c r="Q266" s="92">
        <f t="shared" si="177"/>
        <v>0</v>
      </c>
      <c r="R266" s="53">
        <f t="shared" ref="R266:T267" si="183">SUM(R264,R262)</f>
        <v>0</v>
      </c>
      <c r="S266" s="53">
        <f t="shared" si="183"/>
        <v>0</v>
      </c>
      <c r="T266" s="54">
        <f t="shared" si="183"/>
        <v>0</v>
      </c>
      <c r="U266" s="52">
        <f t="shared" si="178"/>
        <v>0</v>
      </c>
      <c r="V266" s="53">
        <f t="shared" ref="V266:X267" si="184">SUM(V264,V262)</f>
        <v>0</v>
      </c>
      <c r="W266" s="53">
        <f t="shared" si="184"/>
        <v>0</v>
      </c>
      <c r="X266" s="55">
        <f t="shared" si="184"/>
        <v>0</v>
      </c>
    </row>
    <row r="267" spans="1:25" s="4" customFormat="1" ht="12" hidden="1" customHeight="1" thickBot="1" x14ac:dyDescent="0.25">
      <c r="A267" s="490"/>
      <c r="B267" s="472"/>
      <c r="C267" s="554"/>
      <c r="D267" s="511"/>
      <c r="E267" s="591"/>
      <c r="F267" s="543"/>
      <c r="G267" s="488"/>
      <c r="H267" s="489"/>
      <c r="I267" s="52">
        <f>SUM(J267+L267)</f>
        <v>0</v>
      </c>
      <c r="J267" s="53">
        <f t="shared" si="181"/>
        <v>0</v>
      </c>
      <c r="K267" s="53">
        <f t="shared" si="181"/>
        <v>0</v>
      </c>
      <c r="L267" s="54">
        <f t="shared" si="181"/>
        <v>0</v>
      </c>
      <c r="M267" s="93">
        <f t="shared" si="176"/>
        <v>0</v>
      </c>
      <c r="N267" s="94">
        <f t="shared" si="182"/>
        <v>0</v>
      </c>
      <c r="O267" s="94">
        <f t="shared" si="182"/>
        <v>0</v>
      </c>
      <c r="P267" s="95">
        <f t="shared" si="182"/>
        <v>0</v>
      </c>
      <c r="Q267" s="52">
        <f t="shared" si="177"/>
        <v>0</v>
      </c>
      <c r="R267" s="53">
        <f t="shared" si="183"/>
        <v>0</v>
      </c>
      <c r="S267" s="53">
        <f t="shared" si="183"/>
        <v>0</v>
      </c>
      <c r="T267" s="54">
        <f t="shared" si="183"/>
        <v>0</v>
      </c>
      <c r="U267" s="52">
        <f t="shared" si="178"/>
        <v>0</v>
      </c>
      <c r="V267" s="53">
        <f t="shared" si="184"/>
        <v>0</v>
      </c>
      <c r="W267" s="53">
        <f t="shared" si="184"/>
        <v>0</v>
      </c>
      <c r="X267" s="55">
        <f t="shared" si="184"/>
        <v>0</v>
      </c>
    </row>
    <row r="268" spans="1:25" s="6" customFormat="1" ht="15.75" hidden="1" customHeight="1" x14ac:dyDescent="0.2">
      <c r="A268" s="490">
        <v>5</v>
      </c>
      <c r="B268" s="472">
        <v>5</v>
      </c>
      <c r="C268" s="554">
        <v>2</v>
      </c>
      <c r="D268" s="634" t="s">
        <v>139</v>
      </c>
      <c r="E268" s="509">
        <v>14</v>
      </c>
      <c r="F268" s="635" t="s">
        <v>32</v>
      </c>
      <c r="G268" s="635" t="s">
        <v>131</v>
      </c>
      <c r="H268" s="681" t="s">
        <v>26</v>
      </c>
      <c r="I268" s="426">
        <f>SUM(J268+L268)</f>
        <v>0</v>
      </c>
      <c r="J268" s="96"/>
      <c r="K268" s="96"/>
      <c r="L268" s="97"/>
      <c r="M268" s="72">
        <f t="shared" si="176"/>
        <v>0</v>
      </c>
      <c r="N268" s="96">
        <f>SUM(N269*3.4528)</f>
        <v>0</v>
      </c>
      <c r="O268" s="96"/>
      <c r="P268" s="98"/>
      <c r="Q268" s="99">
        <f t="shared" si="177"/>
        <v>0</v>
      </c>
      <c r="R268" s="96">
        <f>SUM(R269*3.4528)</f>
        <v>0</v>
      </c>
      <c r="S268" s="96"/>
      <c r="T268" s="97"/>
      <c r="U268" s="72">
        <f t="shared" si="178"/>
        <v>0</v>
      </c>
      <c r="V268" s="96">
        <f>SUM(V269*3.4528)</f>
        <v>0</v>
      </c>
      <c r="W268" s="96"/>
      <c r="X268" s="98"/>
    </row>
    <row r="269" spans="1:25" s="6" customFormat="1" ht="15.75" hidden="1" customHeight="1" thickBot="1" x14ac:dyDescent="0.25">
      <c r="A269" s="490"/>
      <c r="B269" s="472"/>
      <c r="C269" s="554"/>
      <c r="D269" s="634"/>
      <c r="E269" s="509"/>
      <c r="F269" s="636"/>
      <c r="G269" s="636"/>
      <c r="H269" s="682"/>
      <c r="I269" s="73">
        <f t="shared" ref="I269:X269" si="185">I268/3.4528</f>
        <v>0</v>
      </c>
      <c r="J269" s="70">
        <f t="shared" si="185"/>
        <v>0</v>
      </c>
      <c r="K269" s="70">
        <f t="shared" si="185"/>
        <v>0</v>
      </c>
      <c r="L269" s="71">
        <f t="shared" si="185"/>
        <v>0</v>
      </c>
      <c r="M269" s="72">
        <f t="shared" si="176"/>
        <v>0</v>
      </c>
      <c r="N269" s="70"/>
      <c r="O269" s="70">
        <f t="shared" si="185"/>
        <v>0</v>
      </c>
      <c r="P269" s="74">
        <f t="shared" si="185"/>
        <v>0</v>
      </c>
      <c r="Q269" s="99">
        <f t="shared" si="177"/>
        <v>0</v>
      </c>
      <c r="R269" s="70"/>
      <c r="S269" s="70">
        <f t="shared" si="185"/>
        <v>0</v>
      </c>
      <c r="T269" s="71">
        <f t="shared" si="185"/>
        <v>0</v>
      </c>
      <c r="U269" s="72">
        <f t="shared" si="178"/>
        <v>0</v>
      </c>
      <c r="V269" s="70"/>
      <c r="W269" s="70">
        <f t="shared" si="185"/>
        <v>0</v>
      </c>
      <c r="X269" s="74">
        <f t="shared" si="185"/>
        <v>0</v>
      </c>
    </row>
    <row r="270" spans="1:25" s="5" customFormat="1" ht="15.75" hidden="1" customHeight="1" thickBot="1" x14ac:dyDescent="0.25">
      <c r="A270" s="490"/>
      <c r="B270" s="472"/>
      <c r="C270" s="554"/>
      <c r="D270" s="634"/>
      <c r="E270" s="509"/>
      <c r="F270" s="608" t="s">
        <v>9</v>
      </c>
      <c r="G270" s="609"/>
      <c r="H270" s="610"/>
      <c r="I270" s="92">
        <f>SUM(J270+L270)</f>
        <v>0</v>
      </c>
      <c r="J270" s="53">
        <f t="shared" ref="J270:L271" si="186">SUM(J268)</f>
        <v>0</v>
      </c>
      <c r="K270" s="53">
        <f t="shared" si="186"/>
        <v>0</v>
      </c>
      <c r="L270" s="54">
        <f t="shared" si="186"/>
        <v>0</v>
      </c>
      <c r="M270" s="52">
        <f t="shared" si="176"/>
        <v>0</v>
      </c>
      <c r="N270" s="53">
        <f t="shared" ref="N270:P271" si="187">SUM(N268)</f>
        <v>0</v>
      </c>
      <c r="O270" s="53">
        <f t="shared" si="187"/>
        <v>0</v>
      </c>
      <c r="P270" s="55">
        <f t="shared" si="187"/>
        <v>0</v>
      </c>
      <c r="Q270" s="52">
        <f t="shared" si="177"/>
        <v>0</v>
      </c>
      <c r="R270" s="53">
        <f t="shared" ref="R270:T271" si="188">SUM(R268)</f>
        <v>0</v>
      </c>
      <c r="S270" s="53">
        <f t="shared" si="188"/>
        <v>0</v>
      </c>
      <c r="T270" s="54">
        <f t="shared" si="188"/>
        <v>0</v>
      </c>
      <c r="U270" s="52">
        <f t="shared" si="178"/>
        <v>0</v>
      </c>
      <c r="V270" s="53">
        <f t="shared" ref="V270:X271" si="189">SUM(V268)</f>
        <v>0</v>
      </c>
      <c r="W270" s="53">
        <f t="shared" si="189"/>
        <v>0</v>
      </c>
      <c r="X270" s="55">
        <f t="shared" si="189"/>
        <v>0</v>
      </c>
    </row>
    <row r="271" spans="1:25" s="5" customFormat="1" ht="15.75" hidden="1" customHeight="1" thickBot="1" x14ac:dyDescent="0.25">
      <c r="A271" s="490"/>
      <c r="B271" s="472"/>
      <c r="C271" s="554"/>
      <c r="D271" s="634"/>
      <c r="E271" s="509"/>
      <c r="F271" s="543"/>
      <c r="G271" s="488"/>
      <c r="H271" s="489"/>
      <c r="I271" s="92">
        <f>SUM(J271+L271)</f>
        <v>0</v>
      </c>
      <c r="J271" s="53">
        <f t="shared" si="186"/>
        <v>0</v>
      </c>
      <c r="K271" s="53">
        <f t="shared" si="186"/>
        <v>0</v>
      </c>
      <c r="L271" s="54">
        <f t="shared" si="186"/>
        <v>0</v>
      </c>
      <c r="M271" s="52">
        <f t="shared" si="176"/>
        <v>0</v>
      </c>
      <c r="N271" s="53">
        <f t="shared" si="187"/>
        <v>0</v>
      </c>
      <c r="O271" s="53">
        <f t="shared" si="187"/>
        <v>0</v>
      </c>
      <c r="P271" s="55">
        <f t="shared" si="187"/>
        <v>0</v>
      </c>
      <c r="Q271" s="52">
        <f t="shared" si="177"/>
        <v>0</v>
      </c>
      <c r="R271" s="53">
        <f t="shared" si="188"/>
        <v>0</v>
      </c>
      <c r="S271" s="53">
        <f t="shared" si="188"/>
        <v>0</v>
      </c>
      <c r="T271" s="54">
        <f t="shared" si="188"/>
        <v>0</v>
      </c>
      <c r="U271" s="52">
        <f t="shared" si="178"/>
        <v>0</v>
      </c>
      <c r="V271" s="53">
        <f t="shared" si="189"/>
        <v>0</v>
      </c>
      <c r="W271" s="53">
        <f t="shared" si="189"/>
        <v>0</v>
      </c>
      <c r="X271" s="55">
        <f t="shared" si="189"/>
        <v>0</v>
      </c>
    </row>
    <row r="272" spans="1:25" s="5" customFormat="1" ht="14.25" hidden="1" customHeight="1" x14ac:dyDescent="0.2">
      <c r="A272" s="490"/>
      <c r="B272" s="472"/>
      <c r="C272" s="554"/>
      <c r="D272" s="511"/>
      <c r="E272" s="509">
        <v>14</v>
      </c>
      <c r="F272" s="624"/>
      <c r="G272" s="624"/>
      <c r="H272" s="599" t="s">
        <v>23</v>
      </c>
      <c r="I272" s="427">
        <f>SUM(J272+L272)</f>
        <v>0</v>
      </c>
      <c r="J272" s="100"/>
      <c r="K272" s="48"/>
      <c r="L272" s="101"/>
      <c r="M272" s="102">
        <f t="shared" si="176"/>
        <v>0</v>
      </c>
      <c r="N272" s="103">
        <f>SUM(N273*3.4528)</f>
        <v>0</v>
      </c>
      <c r="O272" s="104"/>
      <c r="P272" s="105"/>
      <c r="Q272" s="102">
        <f t="shared" si="177"/>
        <v>0</v>
      </c>
      <c r="R272" s="103">
        <f>SUM(R273*3.4528)</f>
        <v>0</v>
      </c>
      <c r="S272" s="104"/>
      <c r="T272" s="106"/>
      <c r="U272" s="102">
        <f t="shared" si="178"/>
        <v>0</v>
      </c>
      <c r="V272" s="103">
        <f>SUM(V273*3.4528)</f>
        <v>0</v>
      </c>
      <c r="W272" s="104"/>
      <c r="X272" s="105"/>
    </row>
    <row r="273" spans="1:25" s="5" customFormat="1" ht="14.25" hidden="1" customHeight="1" thickBot="1" x14ac:dyDescent="0.25">
      <c r="A273" s="490"/>
      <c r="B273" s="472"/>
      <c r="C273" s="554"/>
      <c r="D273" s="511"/>
      <c r="E273" s="509"/>
      <c r="F273" s="552"/>
      <c r="G273" s="552"/>
      <c r="H273" s="600"/>
      <c r="I273" s="428">
        <f t="shared" ref="I273:X273" si="190">I272/3.4528</f>
        <v>0</v>
      </c>
      <c r="J273" s="49">
        <f t="shared" si="190"/>
        <v>0</v>
      </c>
      <c r="K273" s="49">
        <f t="shared" si="190"/>
        <v>0</v>
      </c>
      <c r="L273" s="50">
        <f t="shared" si="190"/>
        <v>0</v>
      </c>
      <c r="M273" s="107">
        <f t="shared" si="176"/>
        <v>0</v>
      </c>
      <c r="N273" s="88"/>
      <c r="O273" s="88">
        <f t="shared" si="190"/>
        <v>0</v>
      </c>
      <c r="P273" s="89">
        <f t="shared" si="190"/>
        <v>0</v>
      </c>
      <c r="Q273" s="107">
        <f t="shared" si="177"/>
        <v>0</v>
      </c>
      <c r="R273" s="88"/>
      <c r="S273" s="88">
        <f t="shared" si="190"/>
        <v>0</v>
      </c>
      <c r="T273" s="91">
        <f t="shared" si="190"/>
        <v>0</v>
      </c>
      <c r="U273" s="107">
        <f t="shared" si="178"/>
        <v>0</v>
      </c>
      <c r="V273" s="88"/>
      <c r="W273" s="88">
        <f t="shared" si="190"/>
        <v>0</v>
      </c>
      <c r="X273" s="89">
        <f t="shared" si="190"/>
        <v>0</v>
      </c>
    </row>
    <row r="274" spans="1:25" s="5" customFormat="1" ht="14.25" hidden="1" customHeight="1" thickBot="1" x14ac:dyDescent="0.25">
      <c r="A274" s="490"/>
      <c r="B274" s="472"/>
      <c r="C274" s="554"/>
      <c r="D274" s="511"/>
      <c r="E274" s="509"/>
      <c r="F274" s="608" t="s">
        <v>9</v>
      </c>
      <c r="G274" s="609"/>
      <c r="H274" s="610"/>
      <c r="I274" s="52">
        <f>SUM(J274+L274)</f>
        <v>0</v>
      </c>
      <c r="J274" s="53">
        <f t="shared" ref="J274:L275" si="191">SUM(J272)</f>
        <v>0</v>
      </c>
      <c r="K274" s="53">
        <f t="shared" si="191"/>
        <v>0</v>
      </c>
      <c r="L274" s="54">
        <f t="shared" si="191"/>
        <v>0</v>
      </c>
      <c r="M274" s="52">
        <f t="shared" si="176"/>
        <v>0</v>
      </c>
      <c r="N274" s="53">
        <f t="shared" ref="N274:P275" si="192">SUM(N272)</f>
        <v>0</v>
      </c>
      <c r="O274" s="53">
        <f t="shared" si="192"/>
        <v>0</v>
      </c>
      <c r="P274" s="55">
        <f t="shared" si="192"/>
        <v>0</v>
      </c>
      <c r="Q274" s="52">
        <f t="shared" si="177"/>
        <v>0</v>
      </c>
      <c r="R274" s="53">
        <f t="shared" ref="R274:T275" si="193">SUM(R272)</f>
        <v>0</v>
      </c>
      <c r="S274" s="53">
        <f t="shared" si="193"/>
        <v>0</v>
      </c>
      <c r="T274" s="54">
        <f t="shared" si="193"/>
        <v>0</v>
      </c>
      <c r="U274" s="52">
        <f t="shared" si="178"/>
        <v>0</v>
      </c>
      <c r="V274" s="53">
        <f t="shared" ref="V274:X275" si="194">SUM(V272)</f>
        <v>0</v>
      </c>
      <c r="W274" s="53">
        <f t="shared" si="194"/>
        <v>0</v>
      </c>
      <c r="X274" s="55">
        <f t="shared" si="194"/>
        <v>0</v>
      </c>
    </row>
    <row r="275" spans="1:25" s="5" customFormat="1" ht="14.25" hidden="1" customHeight="1" thickBot="1" x14ac:dyDescent="0.25">
      <c r="A275" s="490"/>
      <c r="B275" s="472"/>
      <c r="C275" s="554"/>
      <c r="D275" s="511"/>
      <c r="E275" s="509"/>
      <c r="F275" s="543"/>
      <c r="G275" s="488"/>
      <c r="H275" s="489"/>
      <c r="I275" s="52">
        <f>SUM(J275+L275)</f>
        <v>0</v>
      </c>
      <c r="J275" s="53">
        <f t="shared" si="191"/>
        <v>0</v>
      </c>
      <c r="K275" s="53">
        <f t="shared" si="191"/>
        <v>0</v>
      </c>
      <c r="L275" s="54">
        <f t="shared" si="191"/>
        <v>0</v>
      </c>
      <c r="M275" s="108">
        <f t="shared" si="176"/>
        <v>0</v>
      </c>
      <c r="N275" s="109">
        <f t="shared" si="192"/>
        <v>0</v>
      </c>
      <c r="O275" s="109">
        <f t="shared" si="192"/>
        <v>0</v>
      </c>
      <c r="P275" s="110">
        <f t="shared" si="192"/>
        <v>0</v>
      </c>
      <c r="Q275" s="52">
        <f t="shared" si="177"/>
        <v>0</v>
      </c>
      <c r="R275" s="53">
        <f t="shared" si="193"/>
        <v>0</v>
      </c>
      <c r="S275" s="53">
        <f t="shared" si="193"/>
        <v>0</v>
      </c>
      <c r="T275" s="54">
        <f t="shared" si="193"/>
        <v>0</v>
      </c>
      <c r="U275" s="52">
        <f t="shared" si="178"/>
        <v>0</v>
      </c>
      <c r="V275" s="53">
        <f t="shared" si="194"/>
        <v>0</v>
      </c>
      <c r="W275" s="53">
        <f t="shared" si="194"/>
        <v>0</v>
      </c>
      <c r="X275" s="55">
        <f t="shared" si="194"/>
        <v>0</v>
      </c>
    </row>
    <row r="276" spans="1:25" s="6" customFormat="1" ht="13.5" hidden="1" customHeight="1" x14ac:dyDescent="0.2">
      <c r="A276" s="611">
        <v>5</v>
      </c>
      <c r="B276" s="498">
        <v>5</v>
      </c>
      <c r="C276" s="627">
        <v>3</v>
      </c>
      <c r="D276" s="525"/>
      <c r="E276" s="509">
        <v>14</v>
      </c>
      <c r="F276" s="602" t="s">
        <v>45</v>
      </c>
      <c r="G276" s="602" t="s">
        <v>138</v>
      </c>
      <c r="H276" s="686" t="s">
        <v>26</v>
      </c>
      <c r="I276" s="63">
        <f>SUM(J276+L276)</f>
        <v>0</v>
      </c>
      <c r="J276" s="111"/>
      <c r="K276" s="112"/>
      <c r="L276" s="113"/>
      <c r="M276" s="63">
        <f t="shared" si="176"/>
        <v>0</v>
      </c>
      <c r="N276" s="112"/>
      <c r="O276" s="112"/>
      <c r="P276" s="114">
        <f>SUM(P277*3.4528)</f>
        <v>0</v>
      </c>
      <c r="Q276" s="64">
        <f t="shared" si="177"/>
        <v>0</v>
      </c>
      <c r="R276" s="112"/>
      <c r="S276" s="112"/>
      <c r="T276" s="113"/>
      <c r="U276" s="63">
        <f t="shared" si="178"/>
        <v>0</v>
      </c>
      <c r="V276" s="112"/>
      <c r="W276" s="112"/>
      <c r="X276" s="114"/>
    </row>
    <row r="277" spans="1:25" s="6" customFormat="1" ht="13.5" hidden="1" customHeight="1" x14ac:dyDescent="0.2">
      <c r="A277" s="612"/>
      <c r="B277" s="607"/>
      <c r="C277" s="628"/>
      <c r="D277" s="688"/>
      <c r="E277" s="509"/>
      <c r="F277" s="603"/>
      <c r="G277" s="603"/>
      <c r="H277" s="687"/>
      <c r="I277" s="69">
        <f t="shared" ref="I277:X277" si="195">I276/3.4528</f>
        <v>0</v>
      </c>
      <c r="J277" s="70">
        <f t="shared" si="195"/>
        <v>0</v>
      </c>
      <c r="K277" s="70">
        <f t="shared" si="195"/>
        <v>0</v>
      </c>
      <c r="L277" s="71">
        <f t="shared" si="195"/>
        <v>0</v>
      </c>
      <c r="M277" s="72">
        <f t="shared" si="176"/>
        <v>0</v>
      </c>
      <c r="N277" s="70">
        <f t="shared" si="195"/>
        <v>0</v>
      </c>
      <c r="O277" s="70">
        <f t="shared" si="195"/>
        <v>0</v>
      </c>
      <c r="P277" s="74"/>
      <c r="Q277" s="73">
        <f t="shared" si="195"/>
        <v>0</v>
      </c>
      <c r="R277" s="70">
        <f t="shared" si="195"/>
        <v>0</v>
      </c>
      <c r="S277" s="70">
        <f t="shared" si="195"/>
        <v>0</v>
      </c>
      <c r="T277" s="71">
        <f t="shared" si="195"/>
        <v>0</v>
      </c>
      <c r="U277" s="69">
        <f t="shared" si="195"/>
        <v>0</v>
      </c>
      <c r="V277" s="70">
        <f t="shared" si="195"/>
        <v>0</v>
      </c>
      <c r="W277" s="70">
        <f t="shared" si="195"/>
        <v>0</v>
      </c>
      <c r="X277" s="74">
        <f t="shared" si="195"/>
        <v>0</v>
      </c>
    </row>
    <row r="278" spans="1:25" s="5" customFormat="1" ht="12.75" hidden="1" customHeight="1" x14ac:dyDescent="0.2">
      <c r="A278" s="612"/>
      <c r="B278" s="607"/>
      <c r="C278" s="628"/>
      <c r="D278" s="688"/>
      <c r="E278" s="509"/>
      <c r="F278" s="603"/>
      <c r="G278" s="603"/>
      <c r="H278" s="591" t="s">
        <v>23</v>
      </c>
      <c r="I278" s="82">
        <f>SUM(J278+L278)</f>
        <v>0</v>
      </c>
      <c r="J278" s="49"/>
      <c r="K278" s="49"/>
      <c r="L278" s="50"/>
      <c r="M278" s="82">
        <f t="shared" si="176"/>
        <v>0</v>
      </c>
      <c r="N278" s="115"/>
      <c r="O278" s="49"/>
      <c r="P278" s="51">
        <f>SUM(P279*3.4528)</f>
        <v>0</v>
      </c>
      <c r="Q278" s="116">
        <f>SUM(R278+T278)</f>
        <v>0</v>
      </c>
      <c r="R278" s="49"/>
      <c r="S278" s="49"/>
      <c r="T278" s="50"/>
      <c r="U278" s="82">
        <f>SUM(V278+X278)</f>
        <v>0</v>
      </c>
      <c r="V278" s="117"/>
      <c r="W278" s="118"/>
      <c r="X278" s="119"/>
    </row>
    <row r="279" spans="1:25" s="5" customFormat="1" ht="13.5" hidden="1" customHeight="1" thickBot="1" x14ac:dyDescent="0.25">
      <c r="A279" s="612"/>
      <c r="B279" s="607"/>
      <c r="C279" s="628"/>
      <c r="D279" s="688"/>
      <c r="E279" s="509"/>
      <c r="F279" s="604"/>
      <c r="G279" s="604"/>
      <c r="H279" s="601"/>
      <c r="I279" s="84">
        <f t="shared" ref="I279:X279" si="196">I278/3.4528</f>
        <v>0</v>
      </c>
      <c r="J279" s="85">
        <f t="shared" si="196"/>
        <v>0</v>
      </c>
      <c r="K279" s="85">
        <f t="shared" si="196"/>
        <v>0</v>
      </c>
      <c r="L279" s="86">
        <f t="shared" si="196"/>
        <v>0</v>
      </c>
      <c r="M279" s="107">
        <f t="shared" si="176"/>
        <v>0</v>
      </c>
      <c r="N279" s="88">
        <f t="shared" si="196"/>
        <v>0</v>
      </c>
      <c r="O279" s="88">
        <f t="shared" si="196"/>
        <v>0</v>
      </c>
      <c r="P279" s="89"/>
      <c r="Q279" s="120">
        <f t="shared" si="196"/>
        <v>0</v>
      </c>
      <c r="R279" s="85">
        <f t="shared" si="196"/>
        <v>0</v>
      </c>
      <c r="S279" s="85">
        <f t="shared" si="196"/>
        <v>0</v>
      </c>
      <c r="T279" s="86">
        <f t="shared" si="196"/>
        <v>0</v>
      </c>
      <c r="U279" s="84">
        <f t="shared" si="196"/>
        <v>0</v>
      </c>
      <c r="V279" s="85">
        <f t="shared" si="196"/>
        <v>0</v>
      </c>
      <c r="W279" s="85">
        <f t="shared" si="196"/>
        <v>0</v>
      </c>
      <c r="X279" s="121">
        <f t="shared" si="196"/>
        <v>0</v>
      </c>
    </row>
    <row r="280" spans="1:25" s="5" customFormat="1" ht="16.5" hidden="1" customHeight="1" thickBot="1" x14ac:dyDescent="0.25">
      <c r="A280" s="612"/>
      <c r="B280" s="607"/>
      <c r="C280" s="628"/>
      <c r="D280" s="688"/>
      <c r="E280" s="509"/>
      <c r="F280" s="608" t="s">
        <v>9</v>
      </c>
      <c r="G280" s="609"/>
      <c r="H280" s="610"/>
      <c r="I280" s="52">
        <f>SUM(J280+L280)</f>
        <v>0</v>
      </c>
      <c r="J280" s="53">
        <f t="shared" ref="J280:L281" si="197">SUM(J278,J276)</f>
        <v>0</v>
      </c>
      <c r="K280" s="53">
        <f t="shared" si="197"/>
        <v>0</v>
      </c>
      <c r="L280" s="54">
        <f t="shared" si="197"/>
        <v>0</v>
      </c>
      <c r="M280" s="93">
        <f t="shared" si="176"/>
        <v>0</v>
      </c>
      <c r="N280" s="94">
        <f t="shared" ref="N280:P281" si="198">SUM(N278,N276)</f>
        <v>0</v>
      </c>
      <c r="O280" s="94">
        <f t="shared" si="198"/>
        <v>0</v>
      </c>
      <c r="P280" s="95">
        <f t="shared" si="198"/>
        <v>0</v>
      </c>
      <c r="Q280" s="52">
        <f>SUM(R280+T280)</f>
        <v>0</v>
      </c>
      <c r="R280" s="53">
        <f t="shared" ref="R280:T281" si="199">SUM(R278,R276)</f>
        <v>0</v>
      </c>
      <c r="S280" s="53">
        <f t="shared" si="199"/>
        <v>0</v>
      </c>
      <c r="T280" s="53">
        <f t="shared" si="199"/>
        <v>0</v>
      </c>
      <c r="U280" s="52">
        <f>SUM(V280+X280)</f>
        <v>0</v>
      </c>
      <c r="V280" s="53">
        <f t="shared" ref="V280:X281" si="200">SUM(V278,V276)</f>
        <v>0</v>
      </c>
      <c r="W280" s="53">
        <f t="shared" si="200"/>
        <v>0</v>
      </c>
      <c r="X280" s="55">
        <f t="shared" si="200"/>
        <v>0</v>
      </c>
    </row>
    <row r="281" spans="1:25" s="5" customFormat="1" ht="16.5" hidden="1" customHeight="1" thickBot="1" x14ac:dyDescent="0.25">
      <c r="A281" s="613"/>
      <c r="B281" s="499"/>
      <c r="C281" s="629"/>
      <c r="D281" s="689"/>
      <c r="E281" s="615"/>
      <c r="F281" s="543"/>
      <c r="G281" s="488"/>
      <c r="H281" s="489"/>
      <c r="I281" s="52">
        <f>SUM(J281+L281)</f>
        <v>0</v>
      </c>
      <c r="J281" s="53">
        <f t="shared" si="197"/>
        <v>0</v>
      </c>
      <c r="K281" s="53">
        <f t="shared" si="197"/>
        <v>0</v>
      </c>
      <c r="L281" s="54">
        <f t="shared" si="197"/>
        <v>0</v>
      </c>
      <c r="M281" s="52">
        <f t="shared" si="176"/>
        <v>0</v>
      </c>
      <c r="N281" s="53">
        <f t="shared" si="198"/>
        <v>0</v>
      </c>
      <c r="O281" s="53">
        <f t="shared" si="198"/>
        <v>0</v>
      </c>
      <c r="P281" s="55">
        <f t="shared" si="198"/>
        <v>0</v>
      </c>
      <c r="Q281" s="52">
        <f>SUM(R281+T281)</f>
        <v>0</v>
      </c>
      <c r="R281" s="53">
        <f t="shared" si="199"/>
        <v>0</v>
      </c>
      <c r="S281" s="53">
        <f t="shared" si="199"/>
        <v>0</v>
      </c>
      <c r="T281" s="53">
        <f t="shared" si="199"/>
        <v>0</v>
      </c>
      <c r="U281" s="52">
        <f>SUM(V281+X281)</f>
        <v>0</v>
      </c>
      <c r="V281" s="53">
        <f t="shared" si="200"/>
        <v>0</v>
      </c>
      <c r="W281" s="53">
        <f t="shared" si="200"/>
        <v>0</v>
      </c>
      <c r="X281" s="55">
        <f t="shared" si="200"/>
        <v>0</v>
      </c>
    </row>
    <row r="282" spans="1:25" s="5" customFormat="1" ht="13.5" hidden="1" customHeight="1" thickBot="1" x14ac:dyDescent="0.25">
      <c r="A282" s="193">
        <v>5</v>
      </c>
      <c r="B282" s="237">
        <v>5</v>
      </c>
      <c r="C282" s="616" t="s">
        <v>10</v>
      </c>
      <c r="D282" s="617"/>
      <c r="E282" s="617"/>
      <c r="F282" s="617"/>
      <c r="G282" s="617"/>
      <c r="H282" s="618"/>
      <c r="I282" s="58">
        <f t="shared" ref="I282:X282" si="201">SUM(I266,I270,I274,I280)</f>
        <v>0</v>
      </c>
      <c r="J282" s="56">
        <f t="shared" si="201"/>
        <v>0</v>
      </c>
      <c r="K282" s="56">
        <f t="shared" si="201"/>
        <v>0</v>
      </c>
      <c r="L282" s="56">
        <f t="shared" si="201"/>
        <v>0</v>
      </c>
      <c r="M282" s="58">
        <f t="shared" si="201"/>
        <v>0</v>
      </c>
      <c r="N282" s="56">
        <f t="shared" si="201"/>
        <v>0</v>
      </c>
      <c r="O282" s="56">
        <f t="shared" si="201"/>
        <v>0</v>
      </c>
      <c r="P282" s="56">
        <f t="shared" si="201"/>
        <v>0</v>
      </c>
      <c r="Q282" s="58">
        <f t="shared" si="201"/>
        <v>0</v>
      </c>
      <c r="R282" s="56">
        <f t="shared" si="201"/>
        <v>0</v>
      </c>
      <c r="S282" s="57">
        <f t="shared" si="201"/>
        <v>0</v>
      </c>
      <c r="T282" s="59">
        <f t="shared" si="201"/>
        <v>0</v>
      </c>
      <c r="U282" s="58">
        <f t="shared" si="201"/>
        <v>0</v>
      </c>
      <c r="V282" s="56">
        <f t="shared" si="201"/>
        <v>0</v>
      </c>
      <c r="W282" s="57">
        <f t="shared" si="201"/>
        <v>0</v>
      </c>
      <c r="X282" s="59">
        <f t="shared" si="201"/>
        <v>0</v>
      </c>
    </row>
    <row r="283" spans="1:25" s="4" customFormat="1" ht="21.75" customHeight="1" thickBot="1" x14ac:dyDescent="0.25">
      <c r="A283" s="238">
        <v>3</v>
      </c>
      <c r="B283" s="640" t="s">
        <v>11</v>
      </c>
      <c r="C283" s="641"/>
      <c r="D283" s="641"/>
      <c r="E283" s="641"/>
      <c r="F283" s="641"/>
      <c r="G283" s="641"/>
      <c r="H283" s="642"/>
      <c r="I283" s="429">
        <f>L283+J283</f>
        <v>539.9</v>
      </c>
      <c r="J283" s="358">
        <f>SUM(J231+J253+J260)</f>
        <v>176.5</v>
      </c>
      <c r="K283" s="358">
        <f>SUM(K231+K253+K260)</f>
        <v>0</v>
      </c>
      <c r="L283" s="358">
        <f>SUM(L231+L253+L260)</f>
        <v>363.4</v>
      </c>
      <c r="M283" s="435">
        <f>P283+N283</f>
        <v>983.8</v>
      </c>
      <c r="N283" s="358">
        <f>SUM(N231+N253+N260)</f>
        <v>278.8</v>
      </c>
      <c r="O283" s="358">
        <f>SUM(O231+O253+O260)</f>
        <v>0</v>
      </c>
      <c r="P283" s="359">
        <f>SUM(P231+P253+P260)</f>
        <v>705</v>
      </c>
      <c r="Q283" s="437">
        <f>T283+R283</f>
        <v>1537.1</v>
      </c>
      <c r="R283" s="358">
        <f>SUM(R231+R253+R260)</f>
        <v>257.10000000000002</v>
      </c>
      <c r="S283" s="358">
        <f>SUM(S231+S253+S260)</f>
        <v>0</v>
      </c>
      <c r="T283" s="358">
        <f>SUM(T231+T253+T260)</f>
        <v>1280</v>
      </c>
      <c r="U283" s="429">
        <f>X283+V283</f>
        <v>1387.1</v>
      </c>
      <c r="V283" s="358">
        <f>SUM(V231+V253+V260)</f>
        <v>257.10000000000002</v>
      </c>
      <c r="W283" s="358">
        <f>SUM(W231+W253+W260)</f>
        <v>0</v>
      </c>
      <c r="X283" s="359">
        <f>SUM(X231+X253+X260)</f>
        <v>1130</v>
      </c>
    </row>
    <row r="284" spans="1:25" s="2" customFormat="1" ht="21.75" customHeight="1" thickBot="1" x14ac:dyDescent="0.25">
      <c r="A284" s="637" t="s">
        <v>196</v>
      </c>
      <c r="B284" s="638"/>
      <c r="C284" s="638"/>
      <c r="D284" s="638"/>
      <c r="E284" s="638"/>
      <c r="F284" s="638"/>
      <c r="G284" s="638"/>
      <c r="H284" s="639"/>
      <c r="I284" s="298">
        <f t="shared" ref="I284:I288" si="202">SUM(J284+L284)</f>
        <v>9419.2999999999993</v>
      </c>
      <c r="J284" s="299">
        <f>SUM(J187+J219+J283)</f>
        <v>7355.3999999999987</v>
      </c>
      <c r="K284" s="299">
        <f>SUM(K187+K219+K283)</f>
        <v>5555.0000000000009</v>
      </c>
      <c r="L284" s="299">
        <f>SUM(L187+L219+L283)</f>
        <v>2063.9</v>
      </c>
      <c r="M284" s="298">
        <f>SUM(N284+P284)</f>
        <v>9951.7000000000007</v>
      </c>
      <c r="N284" s="299">
        <f>SUM(N187+N219+N283)</f>
        <v>7833.7000000000016</v>
      </c>
      <c r="O284" s="299">
        <f>SUM(O187+O219+O283)</f>
        <v>5896.9</v>
      </c>
      <c r="P284" s="299">
        <f>SUM(P187+P219+P283)</f>
        <v>2118</v>
      </c>
      <c r="Q284" s="168">
        <f>SUM(R284+T284)</f>
        <v>10672.400000000001</v>
      </c>
      <c r="R284" s="299">
        <f>SUM(R187+R219+R283)</f>
        <v>7872.300000000002</v>
      </c>
      <c r="S284" s="299">
        <f>SUM(S187+S219+S283)</f>
        <v>5954.7999999999993</v>
      </c>
      <c r="T284" s="299">
        <f>SUM(T187+T219+T283)</f>
        <v>2800.1</v>
      </c>
      <c r="U284" s="168">
        <f>SUM(V284+X284)</f>
        <v>10522.400000000001</v>
      </c>
      <c r="V284" s="168">
        <f>SUM(V187+V219+V283)</f>
        <v>7872.300000000002</v>
      </c>
      <c r="W284" s="168">
        <f>SUM(W187+W219+W283)</f>
        <v>5954.7999999999993</v>
      </c>
      <c r="X284" s="168">
        <f>SUM(X187+X219+X283)</f>
        <v>2650.1</v>
      </c>
    </row>
    <row r="285" spans="1:25" s="3" customFormat="1" ht="13.5" customHeight="1" x14ac:dyDescent="0.2">
      <c r="A285" s="648" t="s">
        <v>252</v>
      </c>
      <c r="B285" s="649"/>
      <c r="C285" s="649"/>
      <c r="D285" s="649"/>
      <c r="E285" s="649"/>
      <c r="F285" s="649"/>
      <c r="G285" s="649"/>
      <c r="H285" s="650"/>
      <c r="I285" s="366">
        <f t="shared" si="202"/>
        <v>7044.0999999999958</v>
      </c>
      <c r="J285" s="329">
        <f>SUM(J12+J14+J15+J16+J17+J18+J20+J23+J24+J25+J26+J27+J28+J29+J30+J31+J33+J34+J36+J38+J41+J43+J45+J47+J50+J53+J55+J58+J61+J63+J65+J79+J82+J85+J88+J95+J98+J103+J112+J116+J147+J164+J175+J179+J182+J190+J193+J195+J200+J207+J210+J222+J225+J227+J229+J233+J235+J237+J241+J243+J245+J247+J258+J67+J70+J251+J212+J256+J72)</f>
        <v>5652.399999999996</v>
      </c>
      <c r="K285" s="329">
        <f t="shared" ref="K285:L285" si="203">SUM(K12+K14+K15+K16+K17+K18+K20+K23+K24+K25+K26+K27+K28+K29+K30+K31+K33+K34+K36+K38+K41+K43+K45+K47+K50+K53+K55+K58+K61+K63+K65+K79+K82+K85+K88+K95+K98+K103+K112+K116+K147+K164+K175+K179+K182+K190+K193+K195+K200+K207+K210+K222+K225+K227+K229+K233+K235+K237+K241+K243+K245+K247+K258+K67+K70+K251+K212+K256+K72)</f>
        <v>4332.3999999999996</v>
      </c>
      <c r="L285" s="463">
        <f t="shared" si="203"/>
        <v>1391.7</v>
      </c>
      <c r="M285" s="366">
        <f>SUM(M12+M14+M15+M16+M17+M18+M20+M23+M24+M25+M26+M27+M28+M29+M30+M31+M33+M34+M36+M38+M41+M43+M45+M47+M50+M53+M55+M58+M61+M63+M65+M79+M82+M85+M88+M95+M98+M103+M112+M116+M147+M164+M175+M179+M182+M190+M193+M195+M200+M207+M210+M222+M225+M227+M229+M233+M235+M237+M241+M243+M245+M247+M258+M67+M70+M251+M212+M256+M72+M215)</f>
        <v>7408.0999999999985</v>
      </c>
      <c r="N285" s="329">
        <f>SUM(N12+N14+N15+N16+N17+N18+N20+N23+N24+N25+N26+N27+N28+N29+N30+N31+N33+N34+N36+N38+N41+N43+N45+N47+N50+N53+N55+N58+N61+N63+N65+N79+N82+N85+N88+N95+N98+N103+N112+N116+N147+N164+N175+N179+N182+N190+N193+N195+N200+N207+N210+N222+N225+N227+N229+N233+N235+N237+N241+N243+N245+N247+N258+N67+N70+N251+N212+N256+N72+N215)</f>
        <v>6293.4999999999991</v>
      </c>
      <c r="O285" s="329">
        <f t="shared" ref="O285:X285" si="204">SUM(O12+O14+O15+O16+O17+O18+O20+O23+O24+O25+O26+O27+O28+O29+O30+O31+O33+O34+O36+O38+O41+O43+O45+O47+O50+O53+O55+O58+O61+O63+O65+O79+O82+O85+O88+O95+O98+O103+O112+O116+O147+O164+O175+O179+O182+O190+O193+O195+O200+O207+O210+O222+O225+O227+O229+O233+O235+O237+O241+O243+O245+O247+O258+O67+O70+O251+O212+O256+O72+O215)</f>
        <v>4610.7</v>
      </c>
      <c r="P285" s="467">
        <f t="shared" si="204"/>
        <v>1114.5999999999999</v>
      </c>
      <c r="Q285" s="366">
        <f t="shared" si="204"/>
        <v>9074</v>
      </c>
      <c r="R285" s="329">
        <f t="shared" si="204"/>
        <v>6353.9000000000015</v>
      </c>
      <c r="S285" s="329">
        <f t="shared" si="204"/>
        <v>4668.7</v>
      </c>
      <c r="T285" s="463">
        <f t="shared" si="204"/>
        <v>2720.1</v>
      </c>
      <c r="U285" s="366">
        <f>SUM(U12+U14+U15+U16+U17+U18+U20+U23+U24+U25+U26+U27+U28+U29+U30+U31+U33+U34+U36+U38+U41+U43+U45+U47+U50+U53+U55+U58+U61+U63+U65+U79+U82+U85+U88+U95+U98+U103+U112+U116+U147+U164+U175+U179+U182+U190+U193+U195+U200+U207+U210+U222+U225+U227+U229+U233+U235+U237+U241+U243+U245+U247+U258+U67+U70+U251+U212+U256+U72+U215)</f>
        <v>8924</v>
      </c>
      <c r="V285" s="329">
        <f t="shared" si="204"/>
        <v>6353.9000000000015</v>
      </c>
      <c r="W285" s="329">
        <f t="shared" si="204"/>
        <v>4668.7</v>
      </c>
      <c r="X285" s="467">
        <f t="shared" si="204"/>
        <v>2570.1</v>
      </c>
      <c r="Y285" s="371"/>
    </row>
    <row r="286" spans="1:25" s="3" customFormat="1" ht="13.5" customHeight="1" x14ac:dyDescent="0.2">
      <c r="A286" s="643" t="s">
        <v>272</v>
      </c>
      <c r="B286" s="644"/>
      <c r="C286" s="644"/>
      <c r="D286" s="644"/>
      <c r="E286" s="644"/>
      <c r="F286" s="644"/>
      <c r="G286" s="644"/>
      <c r="H286" s="645"/>
      <c r="I286" s="434">
        <f t="shared" si="202"/>
        <v>41.2</v>
      </c>
      <c r="J286" s="330">
        <f>SUM(J204)</f>
        <v>41.2</v>
      </c>
      <c r="K286" s="330">
        <f>SUM(K204)</f>
        <v>0.8</v>
      </c>
      <c r="L286" s="464">
        <f>SUM(L204)</f>
        <v>0</v>
      </c>
      <c r="M286" s="434">
        <f t="shared" ref="M286:M301" si="205">SUM(N286+P286)</f>
        <v>0</v>
      </c>
      <c r="N286" s="331">
        <f>SUM(N204)</f>
        <v>0</v>
      </c>
      <c r="O286" s="330">
        <f>SUM(O204)</f>
        <v>0</v>
      </c>
      <c r="P286" s="332">
        <f>SUM(P204)</f>
        <v>0</v>
      </c>
      <c r="Q286" s="434">
        <f t="shared" ref="Q286:Q302" si="206">SUM(R286+T286)</f>
        <v>0</v>
      </c>
      <c r="R286" s="331">
        <f>SUM(R204)</f>
        <v>0</v>
      </c>
      <c r="S286" s="330">
        <f>SUM(S204)</f>
        <v>0</v>
      </c>
      <c r="T286" s="464">
        <f>SUM(T204)</f>
        <v>0</v>
      </c>
      <c r="U286" s="434"/>
      <c r="V286" s="330">
        <f>SUM(V204)</f>
        <v>0</v>
      </c>
      <c r="W286" s="122">
        <f>SUM(W204)</f>
        <v>0</v>
      </c>
      <c r="X286" s="123">
        <f>SUM(X204)</f>
        <v>0</v>
      </c>
      <c r="Y286" s="169"/>
    </row>
    <row r="287" spans="1:25" s="3" customFormat="1" ht="13.5" customHeight="1" x14ac:dyDescent="0.2">
      <c r="A287" s="643" t="s">
        <v>253</v>
      </c>
      <c r="B287" s="644"/>
      <c r="C287" s="644"/>
      <c r="D287" s="644"/>
      <c r="E287" s="644"/>
      <c r="F287" s="644"/>
      <c r="G287" s="644"/>
      <c r="H287" s="645"/>
      <c r="I287" s="434">
        <f t="shared" si="202"/>
        <v>1127.5</v>
      </c>
      <c r="J287" s="330">
        <f>SUM(J77+J78+J81+J84+J87+J90+J92+J94+J97+J102+J104+J105+J106+J107+J108+J109+J110+J113+J120+J121+J122+J149+J165+J167+J169+J119+J172)</f>
        <v>1127.5</v>
      </c>
      <c r="K287" s="330">
        <f t="shared" ref="K287:X287" si="207">SUM(K77+K78+K81+K84+K87+K90+K92+K94+K97+K102+K104+K105+K106+K107+K108+K109+K110+K113+K120+K121+K122+K149+K165+K167+K169+K119+K172)</f>
        <v>1044.8</v>
      </c>
      <c r="L287" s="464">
        <f t="shared" si="207"/>
        <v>0</v>
      </c>
      <c r="M287" s="434">
        <f t="shared" si="207"/>
        <v>1191.2</v>
      </c>
      <c r="N287" s="330">
        <f t="shared" si="207"/>
        <v>1191.2</v>
      </c>
      <c r="O287" s="330">
        <f t="shared" si="207"/>
        <v>1105.3000000000002</v>
      </c>
      <c r="P287" s="332">
        <f t="shared" si="207"/>
        <v>0</v>
      </c>
      <c r="Q287" s="434">
        <f>SUM(Q77+Q78+Q81+Q84+Q87+Q90+Q92+Q94+Q97+Q102+Q104+Q105+Q106+Q107+Q108+Q109+Q110+Q113+Q120+Q121+Q122+Q149+Q165+Q167+Q169+Q119+Q172)</f>
        <v>1191.1000000000001</v>
      </c>
      <c r="R287" s="330">
        <f t="shared" si="207"/>
        <v>1191.1000000000001</v>
      </c>
      <c r="S287" s="330">
        <f>SUM(S77+S78+S81+S84+S87+S90+S92+S94+S97+S102+S104+S105+S106+S107+S108+S109+S110+S113+S120+S121+S122+S149+S165+S167+S169+S119+S172)</f>
        <v>1105.2</v>
      </c>
      <c r="T287" s="464">
        <f t="shared" si="207"/>
        <v>0</v>
      </c>
      <c r="U287" s="434">
        <f>SUM(U77+U78+U81+U84+U87+U90+U92+U94+U97+U102+U104+U105+U106+U107+U108+U109+U110+U113+U120+U121+U122+U149+U165+U167+U169+U119+U172)</f>
        <v>1191.1000000000001</v>
      </c>
      <c r="V287" s="330">
        <f t="shared" si="207"/>
        <v>1191.1000000000001</v>
      </c>
      <c r="W287" s="330">
        <f t="shared" si="207"/>
        <v>1105.2</v>
      </c>
      <c r="X287" s="332">
        <f t="shared" si="207"/>
        <v>0</v>
      </c>
      <c r="Y287" s="169"/>
    </row>
    <row r="288" spans="1:25" s="3" customFormat="1" ht="13.5" customHeight="1" x14ac:dyDescent="0.2">
      <c r="A288" s="646" t="s">
        <v>254</v>
      </c>
      <c r="B288" s="647"/>
      <c r="C288" s="647"/>
      <c r="D288" s="647"/>
      <c r="E288" s="647"/>
      <c r="F288" s="647"/>
      <c r="G288" s="647"/>
      <c r="H288" s="647"/>
      <c r="I288" s="434">
        <f t="shared" si="202"/>
        <v>657.7</v>
      </c>
      <c r="J288" s="330">
        <f>SUM(J183,J248)</f>
        <v>0</v>
      </c>
      <c r="K288" s="330">
        <f t="shared" ref="K288:L288" si="208">SUM(K183,K248)</f>
        <v>0</v>
      </c>
      <c r="L288" s="464">
        <f t="shared" si="208"/>
        <v>657.7</v>
      </c>
      <c r="M288" s="434">
        <f t="shared" si="205"/>
        <v>922.9</v>
      </c>
      <c r="N288" s="330">
        <f>SUM(N183,N248)</f>
        <v>0</v>
      </c>
      <c r="O288" s="330">
        <f t="shared" ref="O288:P288" si="209">SUM(O183,O248)</f>
        <v>0</v>
      </c>
      <c r="P288" s="332">
        <f t="shared" si="209"/>
        <v>922.9</v>
      </c>
      <c r="Q288" s="434">
        <f t="shared" si="206"/>
        <v>0</v>
      </c>
      <c r="R288" s="330">
        <f>SUM(R183,R248)</f>
        <v>0</v>
      </c>
      <c r="S288" s="330">
        <f t="shared" ref="S288:T288" si="210">SUM(S183,S248)</f>
        <v>0</v>
      </c>
      <c r="T288" s="464">
        <f t="shared" si="210"/>
        <v>0</v>
      </c>
      <c r="U288" s="434">
        <f t="shared" ref="U288:U301" si="211">SUM(V288+X288)</f>
        <v>0</v>
      </c>
      <c r="V288" s="330">
        <f>SUM(V183,V248)</f>
        <v>0</v>
      </c>
      <c r="W288" s="330">
        <f t="shared" ref="W288:X288" si="212">SUM(W183,W248)</f>
        <v>0</v>
      </c>
      <c r="X288" s="332">
        <f t="shared" si="212"/>
        <v>0</v>
      </c>
      <c r="Y288" s="169"/>
    </row>
    <row r="289" spans="1:25" s="3" customFormat="1" ht="25.5" customHeight="1" x14ac:dyDescent="0.2">
      <c r="A289" s="643" t="s">
        <v>255</v>
      </c>
      <c r="B289" s="644"/>
      <c r="C289" s="644"/>
      <c r="D289" s="644"/>
      <c r="E289" s="644"/>
      <c r="F289" s="644"/>
      <c r="G289" s="644"/>
      <c r="H289" s="645"/>
      <c r="I289" s="434">
        <f t="shared" ref="I289:I298" si="213">SUM(J289+L289)</f>
        <v>205.7</v>
      </c>
      <c r="J289" s="330">
        <f>SUM(J117+J118+J146)</f>
        <v>205.7</v>
      </c>
      <c r="K289" s="330">
        <f>SUM(K117+K118+K146)</f>
        <v>166.4</v>
      </c>
      <c r="L289" s="464">
        <f>SUM(L117+L118+L146)</f>
        <v>0</v>
      </c>
      <c r="M289" s="434">
        <f t="shared" si="205"/>
        <v>211.1</v>
      </c>
      <c r="N289" s="331">
        <f>SUM(N117+N118+N146)</f>
        <v>211.1</v>
      </c>
      <c r="O289" s="330">
        <f>SUM(O117+O118+O146)</f>
        <v>171.5</v>
      </c>
      <c r="P289" s="332">
        <f>SUM(P117+P118+P146)</f>
        <v>0</v>
      </c>
      <c r="Q289" s="434">
        <f t="shared" si="206"/>
        <v>211.1</v>
      </c>
      <c r="R289" s="331">
        <f>SUM(R117+R118+R146)</f>
        <v>211.1</v>
      </c>
      <c r="S289" s="330">
        <f>SUM(S117+S118+S146)</f>
        <v>171.5</v>
      </c>
      <c r="T289" s="464">
        <f>SUM(T117+T118+T146)</f>
        <v>0</v>
      </c>
      <c r="U289" s="434">
        <f t="shared" si="211"/>
        <v>211.1</v>
      </c>
      <c r="V289" s="330">
        <f>SUM(V117+V118+V146)</f>
        <v>211.1</v>
      </c>
      <c r="W289" s="122">
        <f>SUM(W117+W118+W146)</f>
        <v>171.5</v>
      </c>
      <c r="X289" s="123">
        <f>SUM(X117+X118+X146)</f>
        <v>0</v>
      </c>
      <c r="Y289" s="169"/>
    </row>
    <row r="290" spans="1:25" s="3" customFormat="1" ht="13.5" customHeight="1" x14ac:dyDescent="0.2">
      <c r="A290" s="619" t="s">
        <v>265</v>
      </c>
      <c r="B290" s="515"/>
      <c r="C290" s="515"/>
      <c r="D290" s="515"/>
      <c r="E290" s="515"/>
      <c r="F290" s="515"/>
      <c r="G290" s="515"/>
      <c r="H290" s="620"/>
      <c r="I290" s="434">
        <f t="shared" si="213"/>
        <v>34</v>
      </c>
      <c r="J290" s="330">
        <f>SUM(J22+J39+J48+J51+J56+J59+J114+J238)</f>
        <v>34</v>
      </c>
      <c r="K290" s="330">
        <f>SUM(K22+K39+K48+K51+K56+K59+K114+K238)</f>
        <v>0</v>
      </c>
      <c r="L290" s="464">
        <f>SUM(L22+L39+L48+L51+L56+L59+L114+L238)</f>
        <v>0</v>
      </c>
      <c r="M290" s="434">
        <f t="shared" si="205"/>
        <v>55.6</v>
      </c>
      <c r="N290" s="330">
        <f>SUM(N22+N39+N48+N51+N56+N59+N114+N249+N238)</f>
        <v>55.6</v>
      </c>
      <c r="O290" s="330">
        <f>SUM(O22+O39+O48+O51+O56+O59+O114+O249+O238)</f>
        <v>0</v>
      </c>
      <c r="P290" s="332">
        <f>SUM(P22+P39+P48+P51+P56+P59+P114+P249+P238)</f>
        <v>0</v>
      </c>
      <c r="Q290" s="434">
        <f t="shared" si="206"/>
        <v>55.6</v>
      </c>
      <c r="R290" s="330">
        <f>SUM(R22+R39+R48+R51+R56+R59+R114+R238)</f>
        <v>55.6</v>
      </c>
      <c r="S290" s="330">
        <f>SUM(S22+S39+S48+S51+S56+S59+S114+S238)</f>
        <v>0</v>
      </c>
      <c r="T290" s="464">
        <f>SUM(T22+T39+T48+T51+T56+T59+T114+T238)</f>
        <v>0</v>
      </c>
      <c r="U290" s="434">
        <f t="shared" si="211"/>
        <v>55.6</v>
      </c>
      <c r="V290" s="330">
        <f>SUM(V22+V39+V48+V51+V56+V59+V114+V238)</f>
        <v>55.6</v>
      </c>
      <c r="W290" s="330">
        <f>SUM(W22+W39+W48+W51+W56+W59+W114+W238)</f>
        <v>0</v>
      </c>
      <c r="X290" s="332">
        <f>SUM(X22+X39+X48+X51+X56+X59+X114+X238)</f>
        <v>0</v>
      </c>
      <c r="Y290" s="169"/>
    </row>
    <row r="291" spans="1:25" s="3" customFormat="1" ht="13.5" customHeight="1" x14ac:dyDescent="0.2">
      <c r="A291" s="621" t="s">
        <v>336</v>
      </c>
      <c r="B291" s="622"/>
      <c r="C291" s="622"/>
      <c r="D291" s="622"/>
      <c r="E291" s="622"/>
      <c r="F291" s="622"/>
      <c r="G291" s="622"/>
      <c r="H291" s="651"/>
      <c r="I291" s="434"/>
      <c r="J291" s="330">
        <f>SUM(J239)</f>
        <v>0</v>
      </c>
      <c r="K291" s="330">
        <f t="shared" ref="K291:X291" si="214">SUM(K239)</f>
        <v>0</v>
      </c>
      <c r="L291" s="464">
        <f t="shared" si="214"/>
        <v>0</v>
      </c>
      <c r="M291" s="434">
        <f t="shared" si="205"/>
        <v>21.7</v>
      </c>
      <c r="N291" s="330">
        <f t="shared" si="214"/>
        <v>21.7</v>
      </c>
      <c r="O291" s="330">
        <f t="shared" si="214"/>
        <v>0</v>
      </c>
      <c r="P291" s="332">
        <f t="shared" si="214"/>
        <v>0</v>
      </c>
      <c r="Q291" s="434">
        <f t="shared" si="206"/>
        <v>0</v>
      </c>
      <c r="R291" s="330">
        <f t="shared" si="214"/>
        <v>0</v>
      </c>
      <c r="S291" s="330">
        <f t="shared" si="214"/>
        <v>0</v>
      </c>
      <c r="T291" s="464">
        <f t="shared" si="214"/>
        <v>0</v>
      </c>
      <c r="U291" s="434">
        <f t="shared" si="211"/>
        <v>0</v>
      </c>
      <c r="V291" s="330">
        <f t="shared" si="214"/>
        <v>0</v>
      </c>
      <c r="W291" s="330">
        <f t="shared" si="214"/>
        <v>0</v>
      </c>
      <c r="X291" s="332">
        <f t="shared" si="214"/>
        <v>0</v>
      </c>
      <c r="Y291" s="169"/>
    </row>
    <row r="292" spans="1:25" s="3" customFormat="1" ht="24" customHeight="1" x14ac:dyDescent="0.2">
      <c r="A292" s="619" t="s">
        <v>256</v>
      </c>
      <c r="B292" s="515"/>
      <c r="C292" s="515"/>
      <c r="D292" s="515"/>
      <c r="E292" s="515"/>
      <c r="F292" s="515"/>
      <c r="G292" s="515"/>
      <c r="H292" s="620"/>
      <c r="I292" s="434">
        <f t="shared" si="213"/>
        <v>5.4</v>
      </c>
      <c r="J292" s="330">
        <f t="shared" ref="J292:L293" si="215">SUM(J100)</f>
        <v>5.4</v>
      </c>
      <c r="K292" s="330">
        <f t="shared" si="215"/>
        <v>5.3</v>
      </c>
      <c r="L292" s="464">
        <f t="shared" si="215"/>
        <v>0</v>
      </c>
      <c r="M292" s="434">
        <f t="shared" si="205"/>
        <v>5.3</v>
      </c>
      <c r="N292" s="331">
        <f t="shared" ref="N292:P293" si="216">SUM(N100)</f>
        <v>5.3</v>
      </c>
      <c r="O292" s="330">
        <f t="shared" si="216"/>
        <v>4.7</v>
      </c>
      <c r="P292" s="332">
        <f t="shared" si="216"/>
        <v>0</v>
      </c>
      <c r="Q292" s="434">
        <f t="shared" si="206"/>
        <v>5.3</v>
      </c>
      <c r="R292" s="331">
        <f t="shared" ref="R292:T293" si="217">SUM(R100)</f>
        <v>5.3</v>
      </c>
      <c r="S292" s="330">
        <f t="shared" si="217"/>
        <v>4.7</v>
      </c>
      <c r="T292" s="464">
        <f t="shared" si="217"/>
        <v>0</v>
      </c>
      <c r="U292" s="434">
        <f t="shared" si="211"/>
        <v>5.3</v>
      </c>
      <c r="V292" s="330">
        <f t="shared" ref="V292:X293" si="218">SUM(V100)</f>
        <v>5.3</v>
      </c>
      <c r="W292" s="122">
        <f t="shared" si="218"/>
        <v>4.7</v>
      </c>
      <c r="X292" s="123">
        <f t="shared" si="218"/>
        <v>0</v>
      </c>
      <c r="Y292" s="169"/>
    </row>
    <row r="293" spans="1:25" s="3" customFormat="1" ht="26.25" customHeight="1" x14ac:dyDescent="0.2">
      <c r="A293" s="619" t="s">
        <v>257</v>
      </c>
      <c r="B293" s="515"/>
      <c r="C293" s="515"/>
      <c r="D293" s="515"/>
      <c r="E293" s="515"/>
      <c r="F293" s="515"/>
      <c r="G293" s="515"/>
      <c r="H293" s="620"/>
      <c r="I293" s="434">
        <f t="shared" si="213"/>
        <v>5.4</v>
      </c>
      <c r="J293" s="330">
        <f t="shared" si="215"/>
        <v>5.4</v>
      </c>
      <c r="K293" s="330">
        <f t="shared" si="215"/>
        <v>5.3</v>
      </c>
      <c r="L293" s="464">
        <f t="shared" si="215"/>
        <v>0</v>
      </c>
      <c r="M293" s="434">
        <f t="shared" si="205"/>
        <v>5.3</v>
      </c>
      <c r="N293" s="331">
        <f t="shared" si="216"/>
        <v>5.3</v>
      </c>
      <c r="O293" s="330">
        <f t="shared" si="216"/>
        <v>4.7</v>
      </c>
      <c r="P293" s="332">
        <f t="shared" si="216"/>
        <v>0</v>
      </c>
      <c r="Q293" s="434">
        <f t="shared" si="206"/>
        <v>5.3</v>
      </c>
      <c r="R293" s="331">
        <f t="shared" si="217"/>
        <v>5.3</v>
      </c>
      <c r="S293" s="330">
        <f t="shared" si="217"/>
        <v>4.7</v>
      </c>
      <c r="T293" s="464">
        <f t="shared" si="217"/>
        <v>0</v>
      </c>
      <c r="U293" s="434">
        <f t="shared" si="211"/>
        <v>5.3</v>
      </c>
      <c r="V293" s="330">
        <f t="shared" si="218"/>
        <v>5.3</v>
      </c>
      <c r="W293" s="122">
        <f t="shared" si="218"/>
        <v>4.7</v>
      </c>
      <c r="X293" s="123">
        <f t="shared" si="218"/>
        <v>0</v>
      </c>
      <c r="Y293" s="169"/>
    </row>
    <row r="294" spans="1:25" s="3" customFormat="1" ht="15.6" customHeight="1" x14ac:dyDescent="0.2">
      <c r="A294" s="621" t="s">
        <v>275</v>
      </c>
      <c r="B294" s="622"/>
      <c r="C294" s="622"/>
      <c r="D294" s="622"/>
      <c r="E294" s="622"/>
      <c r="F294" s="622"/>
      <c r="G294" s="622"/>
      <c r="H294" s="622"/>
      <c r="I294" s="434">
        <f t="shared" si="213"/>
        <v>171</v>
      </c>
      <c r="J294" s="330">
        <f>SUM(J201+J205+J255+J68)</f>
        <v>171</v>
      </c>
      <c r="K294" s="330">
        <f>SUM(K201+K205+K255+K68)</f>
        <v>0</v>
      </c>
      <c r="L294" s="464">
        <f>SUM(L201+L205+L255+L68)</f>
        <v>0</v>
      </c>
      <c r="M294" s="434">
        <f t="shared" si="205"/>
        <v>0</v>
      </c>
      <c r="N294" s="330">
        <f>SUM(N201+N205+N255)</f>
        <v>0</v>
      </c>
      <c r="O294" s="330">
        <f t="shared" ref="O294:P294" si="219">SUM(O201+O205+O255)</f>
        <v>0</v>
      </c>
      <c r="P294" s="332">
        <f t="shared" si="219"/>
        <v>0</v>
      </c>
      <c r="Q294" s="434">
        <f t="shared" si="206"/>
        <v>0</v>
      </c>
      <c r="R294" s="330">
        <f>SUM(R201+R205+R255)</f>
        <v>0</v>
      </c>
      <c r="S294" s="330">
        <f t="shared" ref="S294:T294" si="220">SUM(S201+S205+S255)</f>
        <v>0</v>
      </c>
      <c r="T294" s="464">
        <f t="shared" si="220"/>
        <v>0</v>
      </c>
      <c r="U294" s="434">
        <f t="shared" si="211"/>
        <v>0</v>
      </c>
      <c r="V294" s="330">
        <f>SUM(V201+V205+V255)</f>
        <v>0</v>
      </c>
      <c r="W294" s="330">
        <f t="shared" ref="W294:X294" si="221">SUM(W201+W205+W255)</f>
        <v>0</v>
      </c>
      <c r="X294" s="332">
        <f t="shared" si="221"/>
        <v>0</v>
      </c>
      <c r="Y294" s="169"/>
    </row>
    <row r="295" spans="1:25" s="3" customFormat="1" ht="14.45" customHeight="1" x14ac:dyDescent="0.2">
      <c r="A295" s="621" t="s">
        <v>307</v>
      </c>
      <c r="B295" s="622"/>
      <c r="C295" s="622"/>
      <c r="D295" s="622"/>
      <c r="E295" s="622"/>
      <c r="F295" s="622"/>
      <c r="G295" s="622"/>
      <c r="H295" s="622"/>
      <c r="I295" s="434"/>
      <c r="J295" s="330"/>
      <c r="K295" s="330"/>
      <c r="L295" s="464"/>
      <c r="M295" s="434">
        <f t="shared" si="205"/>
        <v>0</v>
      </c>
      <c r="N295" s="331"/>
      <c r="O295" s="331"/>
      <c r="P295" s="332"/>
      <c r="Q295" s="434">
        <f t="shared" si="206"/>
        <v>0</v>
      </c>
      <c r="R295" s="331"/>
      <c r="S295" s="331"/>
      <c r="T295" s="464"/>
      <c r="U295" s="434">
        <f t="shared" si="211"/>
        <v>0</v>
      </c>
      <c r="V295" s="330"/>
      <c r="W295" s="330"/>
      <c r="X295" s="332"/>
      <c r="Y295" s="169"/>
    </row>
    <row r="296" spans="1:25" s="3" customFormat="1" ht="14.45" customHeight="1" x14ac:dyDescent="0.2">
      <c r="A296" s="621" t="s">
        <v>321</v>
      </c>
      <c r="B296" s="622"/>
      <c r="C296" s="622"/>
      <c r="D296" s="622"/>
      <c r="E296" s="622"/>
      <c r="F296" s="622"/>
      <c r="G296" s="622"/>
      <c r="H296" s="622"/>
      <c r="I296" s="434">
        <f t="shared" si="213"/>
        <v>39.299999999999997</v>
      </c>
      <c r="J296" s="330">
        <f>SUM(J191+J199+J208)</f>
        <v>39.299999999999997</v>
      </c>
      <c r="K296" s="330">
        <f>SUM(K191+K199+K208)</f>
        <v>0</v>
      </c>
      <c r="L296" s="464">
        <f>SUM(L191+L199+L208)</f>
        <v>0</v>
      </c>
      <c r="M296" s="434">
        <f t="shared" si="205"/>
        <v>10</v>
      </c>
      <c r="N296" s="330">
        <f>SUM(N191+N199+N208)</f>
        <v>10</v>
      </c>
      <c r="O296" s="330">
        <f>SUM(O191+O199+O208)</f>
        <v>0</v>
      </c>
      <c r="P296" s="332">
        <f>SUM(P191+P199+P208)</f>
        <v>0</v>
      </c>
      <c r="Q296" s="434">
        <f t="shared" si="206"/>
        <v>10</v>
      </c>
      <c r="R296" s="330">
        <f>SUM(R21+R191+R199+R208)</f>
        <v>10</v>
      </c>
      <c r="S296" s="330">
        <f>SUM(S21+S191+S199+S208)</f>
        <v>0</v>
      </c>
      <c r="T296" s="464">
        <f>SUM(T21+T191+T199+T208)</f>
        <v>0</v>
      </c>
      <c r="U296" s="434">
        <f t="shared" si="211"/>
        <v>10</v>
      </c>
      <c r="V296" s="330">
        <f>SUM(V21+V191+V199+V208)</f>
        <v>10</v>
      </c>
      <c r="W296" s="330">
        <f>SUM(W21+W191+W199+W208)</f>
        <v>0</v>
      </c>
      <c r="X296" s="332">
        <f>SUM(X21+X191+X199+X208)</f>
        <v>0</v>
      </c>
      <c r="Y296" s="169"/>
    </row>
    <row r="297" spans="1:25" s="3" customFormat="1" ht="13.5" customHeight="1" x14ac:dyDescent="0.2">
      <c r="A297" s="621" t="s">
        <v>261</v>
      </c>
      <c r="B297" s="622"/>
      <c r="C297" s="622"/>
      <c r="D297" s="622"/>
      <c r="E297" s="622"/>
      <c r="F297" s="622"/>
      <c r="G297" s="622"/>
      <c r="H297" s="622"/>
      <c r="I297" s="434">
        <f t="shared" si="213"/>
        <v>16.899999999999999</v>
      </c>
      <c r="J297" s="330">
        <f>SUM(J223)</f>
        <v>16.899999999999999</v>
      </c>
      <c r="K297" s="330">
        <f>SUM(K223)</f>
        <v>0</v>
      </c>
      <c r="L297" s="464">
        <f>SUM(L223)</f>
        <v>0</v>
      </c>
      <c r="M297" s="434">
        <f t="shared" si="205"/>
        <v>20</v>
      </c>
      <c r="N297" s="331">
        <f>SUM(N223)</f>
        <v>20</v>
      </c>
      <c r="O297" s="330">
        <f>SUM(O223)</f>
        <v>0</v>
      </c>
      <c r="P297" s="332">
        <f>SUM(P223)</f>
        <v>0</v>
      </c>
      <c r="Q297" s="434">
        <f t="shared" si="206"/>
        <v>20</v>
      </c>
      <c r="R297" s="331">
        <f>SUM(R223)</f>
        <v>20</v>
      </c>
      <c r="S297" s="330">
        <f>SUM(S223)</f>
        <v>0</v>
      </c>
      <c r="T297" s="464">
        <f>SUM(T223)</f>
        <v>0</v>
      </c>
      <c r="U297" s="434">
        <f t="shared" si="211"/>
        <v>20</v>
      </c>
      <c r="V297" s="330">
        <f>SUM(V223)</f>
        <v>20</v>
      </c>
      <c r="W297" s="122">
        <f>SUM(W223)</f>
        <v>0</v>
      </c>
      <c r="X297" s="123">
        <f>SUM(X223)</f>
        <v>0</v>
      </c>
      <c r="Y297" s="169"/>
    </row>
    <row r="298" spans="1:25" s="3" customFormat="1" ht="13.5" customHeight="1" x14ac:dyDescent="0.2">
      <c r="A298" s="621" t="s">
        <v>327</v>
      </c>
      <c r="B298" s="622"/>
      <c r="C298" s="622"/>
      <c r="D298" s="622"/>
      <c r="E298" s="622"/>
      <c r="F298" s="622"/>
      <c r="G298" s="622"/>
      <c r="H298" s="622"/>
      <c r="I298" s="434">
        <f t="shared" si="213"/>
        <v>14.5</v>
      </c>
      <c r="J298" s="330">
        <f>SUM(J21)</f>
        <v>0</v>
      </c>
      <c r="K298" s="330">
        <f>SUM(K21)</f>
        <v>0</v>
      </c>
      <c r="L298" s="464">
        <f>SUM(L21)</f>
        <v>14.5</v>
      </c>
      <c r="M298" s="434">
        <f t="shared" si="205"/>
        <v>0.5</v>
      </c>
      <c r="N298" s="331">
        <f>SUM(N21)</f>
        <v>0</v>
      </c>
      <c r="O298" s="331">
        <f>SUM(O21)</f>
        <v>0</v>
      </c>
      <c r="P298" s="397">
        <f>SUM(P21)</f>
        <v>0.5</v>
      </c>
      <c r="Q298" s="434">
        <f t="shared" si="206"/>
        <v>0</v>
      </c>
      <c r="R298" s="331"/>
      <c r="S298" s="330"/>
      <c r="T298" s="464"/>
      <c r="U298" s="434">
        <f t="shared" si="211"/>
        <v>0</v>
      </c>
      <c r="V298" s="330"/>
      <c r="W298" s="122"/>
      <c r="X298" s="123"/>
      <c r="Y298" s="169"/>
    </row>
    <row r="299" spans="1:25" s="3" customFormat="1" ht="13.5" customHeight="1" x14ac:dyDescent="0.2">
      <c r="A299" s="679" t="s">
        <v>330</v>
      </c>
      <c r="B299" s="680"/>
      <c r="C299" s="680"/>
      <c r="D299" s="680"/>
      <c r="E299" s="680"/>
      <c r="F299" s="680"/>
      <c r="G299" s="680"/>
      <c r="H299" s="680"/>
      <c r="I299" s="455">
        <f t="shared" ref="I299:I301" si="222">SUM(J299+L299)</f>
        <v>4</v>
      </c>
      <c r="J299" s="386">
        <f>SUM(J213)</f>
        <v>4</v>
      </c>
      <c r="K299" s="386">
        <f t="shared" ref="K299:L299" si="223">SUM(K213)</f>
        <v>0</v>
      </c>
      <c r="L299" s="465">
        <f t="shared" si="223"/>
        <v>0</v>
      </c>
      <c r="M299" s="434">
        <f t="shared" si="205"/>
        <v>0</v>
      </c>
      <c r="N299" s="386"/>
      <c r="O299" s="386"/>
      <c r="P299" s="387"/>
      <c r="Q299" s="434">
        <f t="shared" si="206"/>
        <v>0</v>
      </c>
      <c r="R299" s="386"/>
      <c r="S299" s="386"/>
      <c r="T299" s="465"/>
      <c r="U299" s="434">
        <f t="shared" si="211"/>
        <v>0</v>
      </c>
      <c r="V299" s="330"/>
      <c r="W299" s="330"/>
      <c r="X299" s="332"/>
      <c r="Y299" s="169"/>
    </row>
    <row r="300" spans="1:25" s="3" customFormat="1" ht="13.5" customHeight="1" x14ac:dyDescent="0.2">
      <c r="A300" s="515" t="s">
        <v>332</v>
      </c>
      <c r="B300" s="515"/>
      <c r="C300" s="515"/>
      <c r="D300" s="515"/>
      <c r="E300" s="515"/>
      <c r="F300" s="515"/>
      <c r="G300" s="515"/>
      <c r="H300" s="620"/>
      <c r="I300" s="434"/>
      <c r="J300" s="330">
        <f>SUM(J216)</f>
        <v>0</v>
      </c>
      <c r="K300" s="330">
        <f>SUM(K216)</f>
        <v>0</v>
      </c>
      <c r="L300" s="464">
        <f>SUM(L216)</f>
        <v>0</v>
      </c>
      <c r="M300" s="434">
        <f t="shared" si="205"/>
        <v>100</v>
      </c>
      <c r="N300" s="330">
        <f>SUM(N216)</f>
        <v>20</v>
      </c>
      <c r="O300" s="330">
        <f>SUM(O216)</f>
        <v>0</v>
      </c>
      <c r="P300" s="332">
        <f>SUM(P216)</f>
        <v>80</v>
      </c>
      <c r="Q300" s="434">
        <f t="shared" si="206"/>
        <v>100</v>
      </c>
      <c r="R300" s="330">
        <f>SUM(R216)</f>
        <v>20</v>
      </c>
      <c r="S300" s="330">
        <f>SUM(S216)</f>
        <v>0</v>
      </c>
      <c r="T300" s="464">
        <f>SUM(T216)</f>
        <v>80</v>
      </c>
      <c r="U300" s="434">
        <f t="shared" si="211"/>
        <v>100</v>
      </c>
      <c r="V300" s="330">
        <f>SUM(V216)</f>
        <v>20</v>
      </c>
      <c r="W300" s="330">
        <f>SUM(W216)</f>
        <v>0</v>
      </c>
      <c r="X300" s="332">
        <f>SUM(X216)</f>
        <v>80</v>
      </c>
      <c r="Y300" s="169"/>
    </row>
    <row r="301" spans="1:25" s="3" customFormat="1" ht="13.5" customHeight="1" thickBot="1" x14ac:dyDescent="0.25">
      <c r="A301" s="515" t="s">
        <v>318</v>
      </c>
      <c r="B301" s="515"/>
      <c r="C301" s="515"/>
      <c r="D301" s="515"/>
      <c r="E301" s="515"/>
      <c r="F301" s="515"/>
      <c r="G301" s="515"/>
      <c r="H301" s="620"/>
      <c r="I301" s="367">
        <f t="shared" si="222"/>
        <v>52.6</v>
      </c>
      <c r="J301" s="395">
        <f>SUM(J19)</f>
        <v>52.6</v>
      </c>
      <c r="K301" s="395">
        <f>SUM(K19)</f>
        <v>0</v>
      </c>
      <c r="L301" s="466"/>
      <c r="M301" s="367">
        <f t="shared" si="205"/>
        <v>0</v>
      </c>
      <c r="N301" s="395"/>
      <c r="O301" s="395"/>
      <c r="P301" s="396"/>
      <c r="Q301" s="367">
        <f t="shared" si="206"/>
        <v>0</v>
      </c>
      <c r="R301" s="395"/>
      <c r="S301" s="395"/>
      <c r="T301" s="466"/>
      <c r="U301" s="367">
        <f t="shared" si="211"/>
        <v>0</v>
      </c>
      <c r="V301" s="395"/>
      <c r="W301" s="395"/>
      <c r="X301" s="396"/>
      <c r="Y301" s="169"/>
    </row>
    <row r="302" spans="1:25" ht="18" customHeight="1" thickBot="1" x14ac:dyDescent="0.25">
      <c r="A302" s="683" t="s">
        <v>196</v>
      </c>
      <c r="B302" s="684"/>
      <c r="C302" s="684"/>
      <c r="D302" s="684"/>
      <c r="E302" s="684"/>
      <c r="F302" s="684"/>
      <c r="G302" s="684"/>
      <c r="H302" s="685"/>
      <c r="I302" s="388">
        <f>SUM(J302+L302)</f>
        <v>9419.2999999999956</v>
      </c>
      <c r="J302" s="389">
        <f>SUM(J285:J301)</f>
        <v>7355.3999999999951</v>
      </c>
      <c r="K302" s="389">
        <f>SUM(K285:K301)</f>
        <v>5555</v>
      </c>
      <c r="L302" s="390">
        <f>SUM(L285:L301)</f>
        <v>2063.9</v>
      </c>
      <c r="M302" s="370">
        <f t="shared" ref="M302" si="224">SUM(N302+P302)</f>
        <v>9951.7000000000007</v>
      </c>
      <c r="N302" s="389">
        <f>SUM(N285:N301)</f>
        <v>7833.7</v>
      </c>
      <c r="O302" s="389">
        <f>SUM(O285:O301)</f>
        <v>5896.9</v>
      </c>
      <c r="P302" s="390">
        <f>SUM(P285:P301)</f>
        <v>2118</v>
      </c>
      <c r="Q302" s="391">
        <f t="shared" si="206"/>
        <v>10672.400000000003</v>
      </c>
      <c r="R302" s="389">
        <f>SUM(R285:R301)</f>
        <v>7872.3000000000029</v>
      </c>
      <c r="S302" s="389">
        <f>SUM(S285:S301)</f>
        <v>5954.7999999999993</v>
      </c>
      <c r="T302" s="390">
        <f>SUM(T285:T301)</f>
        <v>2800.1</v>
      </c>
      <c r="U302" s="370">
        <f t="shared" ref="U302" si="225">SUM(V302+X302)</f>
        <v>10522.400000000003</v>
      </c>
      <c r="V302" s="389">
        <f>SUM(V285:V301)</f>
        <v>7872.3000000000029</v>
      </c>
      <c r="W302" s="389">
        <f>SUM(W285:W301)</f>
        <v>5954.7999999999993</v>
      </c>
      <c r="X302" s="390">
        <f>SUM(X285:X301)</f>
        <v>2650.1</v>
      </c>
      <c r="Y302" s="371"/>
    </row>
    <row r="303" spans="1:25" ht="12.75" hidden="1" customHeight="1" x14ac:dyDescent="0.2">
      <c r="A303" s="653"/>
      <c r="B303" s="653"/>
      <c r="C303" s="653"/>
      <c r="D303" s="653"/>
      <c r="E303" s="653"/>
      <c r="F303" s="653"/>
      <c r="G303" s="653"/>
      <c r="H303" s="653"/>
      <c r="I303" s="653"/>
      <c r="J303" s="653"/>
      <c r="K303" s="653"/>
      <c r="L303" s="653"/>
      <c r="M303" s="653"/>
      <c r="N303" s="653"/>
      <c r="O303" s="653"/>
      <c r="P303" s="653"/>
      <c r="Q303" s="653"/>
      <c r="R303" s="653"/>
      <c r="S303" s="653"/>
      <c r="T303" s="653"/>
      <c r="U303" s="653"/>
      <c r="V303" s="653"/>
      <c r="W303" s="653"/>
      <c r="X303" s="653"/>
    </row>
    <row r="304" spans="1:25" ht="13.5" hidden="1" customHeight="1" x14ac:dyDescent="0.2">
      <c r="A304" s="655" t="s">
        <v>197</v>
      </c>
      <c r="B304" s="655"/>
      <c r="C304" s="655"/>
      <c r="D304" s="655"/>
      <c r="E304" s="655"/>
      <c r="F304" s="655"/>
      <c r="G304" s="655"/>
      <c r="H304" s="655"/>
      <c r="I304" s="430" t="e">
        <f t="shared" ref="I304:I336" si="226">SUM(J304+L304)</f>
        <v>#REF!</v>
      </c>
      <c r="J304" s="33" t="e">
        <f>SUM(J12+J14+J15+J16+J17+J20+#REF!+J36+J38+J41+J43+J45+J47+J50+J53+J55+J58+J61+#REF!+#REF!+#REF!+J85+J88+#REF!+#REF!+#REF!+#REF!+J210+J229+J233+J235+J237+J241)</f>
        <v>#REF!</v>
      </c>
      <c r="K304" s="33" t="e">
        <f>SUM(K12+K14+K15+K16+K17+K20+#REF!+K36+K38+K41+K43+K45+K47+K50+K53+K55+K58+K61+#REF!+#REF!+#REF!+K85+K88+#REF!+#REF!+#REF!+#REF!+K210+K229+K233+K235+K237+K241)</f>
        <v>#REF!</v>
      </c>
      <c r="L304" s="33" t="e">
        <f>SUM(L12+L14+L15+L16+L17+L20+#REF!+L36+L38+L41+L43+L45+L47+L50+L53+L55+L58+L61+#REF!+#REF!+#REF!+L85+L88+#REF!+#REF!+#REF!+#REF!+L210+L229+L233+L235+L237+L241)</f>
        <v>#REF!</v>
      </c>
      <c r="M304" s="33" t="e">
        <f>SUM(M12+M14+M15+M16+M17+M20+#REF!+M36+M38+M41+M43+M45+M47+M50+M53+M55+M58+M61+#REF!+#REF!+#REF!+M85+M88+#REF!+#REF!+#REF!+#REF!+M210+M229+M233+M235+M237+M241)</f>
        <v>#REF!</v>
      </c>
      <c r="N304" s="33" t="e">
        <f>SUM(N12+N14+N15+N16+N17+N20+#REF!+N36+N38+N41+N43+N45+N47+N50+N53+N55+N58+N61+#REF!+#REF!+#REF!+N85+N88+#REF!+#REF!+#REF!+#REF!+N210+N229+N233+N235+N237+N241)</f>
        <v>#REF!</v>
      </c>
      <c r="O304" s="33" t="e">
        <f>SUM(O12+O14+O15+O16+O17+O20+#REF!+O36+O38+O41+O43+O45+O47+O50+O53+O55+O58+O61+#REF!+#REF!+#REF!+O85+O88+#REF!+#REF!+#REF!+#REF!+O210+O229+O233+O235+O237+O241)</f>
        <v>#REF!</v>
      </c>
      <c r="P304" s="33" t="e">
        <f>SUM(P12+P14+P15+P16+P17+P20+#REF!+P36+P38+P41+P43+P45+P47+P50+P53+P55+P58+P61+#REF!+#REF!+#REF!+P85+P88+#REF!+#REF!+#REF!+#REF!+P210+P229+P233+P235+P237+P241)</f>
        <v>#REF!</v>
      </c>
      <c r="Q304" s="33" t="e">
        <f>SUM(Q12+Q14+Q15+Q16+Q17+Q20+#REF!+Q36+Q38+Q41+Q43+Q45+Q47+Q50+Q53+Q55+Q58+Q61+#REF!+#REF!+#REF!+Q85+Q88+#REF!+#REF!+#REF!+#REF!+Q210+Q229+Q233+Q235+Q237+Q241)</f>
        <v>#REF!</v>
      </c>
      <c r="R304" s="33" t="e">
        <f>SUM(R12+R14+R15+R16+R17+R20+#REF!+R36+R38+R41+R43+R45+R47+R50+R53+R55+R58+R61+#REF!+#REF!+#REF!+R85+R88+#REF!+#REF!+#REF!+#REF!+R210+R229+R233+R235+R237+R241)</f>
        <v>#REF!</v>
      </c>
      <c r="S304" s="33" t="e">
        <f>SUM(S12+S14+S15+S16+S17+S20+#REF!+S36+S38+S41+S43+S45+S47+S50+S53+S55+S58+S61+#REF!+#REF!+#REF!+S85+S88+#REF!+#REF!+#REF!+#REF!+S210+S229+S233+S235+S237+S241)</f>
        <v>#REF!</v>
      </c>
      <c r="T304" s="33" t="e">
        <f>SUM(T12+T14+T15+T16+T17+T20+#REF!+T36+T38+T41+T43+T45+T47+T50+T53+T55+T58+T61+#REF!+#REF!+#REF!+T85+T88+#REF!+#REF!+#REF!+#REF!+T210+T229+T233+T235+T237+T241)</f>
        <v>#REF!</v>
      </c>
      <c r="U304" s="33" t="e">
        <f>SUM(U12+U14+U15+U16+U17+U20+#REF!+U36+U38+U41+U43+U45+U47+U50+U53+U55+U58+U61+#REF!+#REF!+#REF!+U85+U88+#REF!+#REF!+#REF!+#REF!+U210+U229+U233+U235+U237+U241)</f>
        <v>#REF!</v>
      </c>
      <c r="V304" s="33" t="e">
        <f>SUM(V12+V14+V15+V16+V17+V20+#REF!+V36+V38+V41+V43+V45+V47+V50+V53+V55+V58+V61+#REF!+#REF!+#REF!+V85+V88+#REF!+#REF!+#REF!+#REF!+V210+V229+V233+V235+V237+V241)</f>
        <v>#REF!</v>
      </c>
      <c r="W304" s="33" t="e">
        <f>SUM(W12+W14+W15+W16+W17+W20+#REF!+W36+W38+W41+W43+W45+W47+W50+W53+W55+W58+W61+#REF!+#REF!+#REF!+W85+W88+#REF!+#REF!+#REF!+#REF!+W210+W229+W233+W235+W237+W241)</f>
        <v>#REF!</v>
      </c>
      <c r="X304" s="33" t="e">
        <f>SUM(X12+X14+X15+X16+X17+X20+#REF!+X36+X38+X41+X43+X45+X47+X50+X53+X55+X58+X61+#REF!+#REF!+#REF!+X85+X88+#REF!+#REF!+#REF!+#REF!+X210+X229+X233+X235+X237+X241)</f>
        <v>#REF!</v>
      </c>
    </row>
    <row r="305" spans="1:24" ht="13.5" hidden="1" customHeight="1" x14ac:dyDescent="0.2">
      <c r="A305" s="655" t="s">
        <v>198</v>
      </c>
      <c r="B305" s="655"/>
      <c r="C305" s="655"/>
      <c r="D305" s="655"/>
      <c r="E305" s="655"/>
      <c r="F305" s="655"/>
      <c r="G305" s="655"/>
      <c r="H305" s="655"/>
      <c r="I305" s="430" t="e">
        <f t="shared" si="226"/>
        <v>#REF!</v>
      </c>
      <c r="J305" s="33" t="e">
        <f>SUM(J112+#REF!+#REF!)</f>
        <v>#REF!</v>
      </c>
      <c r="K305" s="33" t="e">
        <f>SUM(K112+#REF!+#REF!)</f>
        <v>#REF!</v>
      </c>
      <c r="L305" s="33" t="e">
        <f>SUM(L112+#REF!+#REF!)</f>
        <v>#REF!</v>
      </c>
      <c r="M305" s="33" t="e">
        <f>SUM(M112+#REF!+#REF!)</f>
        <v>#REF!</v>
      </c>
      <c r="N305" s="33" t="e">
        <f>SUM(N112+#REF!+#REF!)</f>
        <v>#REF!</v>
      </c>
      <c r="O305" s="33" t="e">
        <f>SUM(O112+#REF!+#REF!)</f>
        <v>#REF!</v>
      </c>
      <c r="P305" s="33" t="e">
        <f>SUM(P112+#REF!+#REF!)</f>
        <v>#REF!</v>
      </c>
      <c r="Q305" s="33" t="e">
        <f>SUM(Q112+#REF!+#REF!)</f>
        <v>#REF!</v>
      </c>
      <c r="R305" s="33" t="e">
        <f>SUM(R112+#REF!+#REF!)</f>
        <v>#REF!</v>
      </c>
      <c r="S305" s="33" t="e">
        <f>SUM(S112+#REF!+#REF!)</f>
        <v>#REF!</v>
      </c>
      <c r="T305" s="33" t="e">
        <f>SUM(T112+#REF!+#REF!)</f>
        <v>#REF!</v>
      </c>
      <c r="U305" s="33" t="e">
        <f>SUM(U112+#REF!+#REF!)</f>
        <v>#REF!</v>
      </c>
      <c r="V305" s="33" t="e">
        <f>SUM(V112+#REF!+#REF!)</f>
        <v>#REF!</v>
      </c>
      <c r="W305" s="33" t="e">
        <f>SUM(W112+#REF!+#REF!)</f>
        <v>#REF!</v>
      </c>
      <c r="X305" s="33" t="e">
        <f>SUM(X112+#REF!+#REF!)</f>
        <v>#REF!</v>
      </c>
    </row>
    <row r="306" spans="1:24" ht="12.75" hidden="1" customHeight="1" x14ac:dyDescent="0.2">
      <c r="A306" s="655" t="s">
        <v>199</v>
      </c>
      <c r="B306" s="655"/>
      <c r="C306" s="655"/>
      <c r="D306" s="655"/>
      <c r="E306" s="655"/>
      <c r="F306" s="655"/>
      <c r="G306" s="655"/>
      <c r="H306" s="655"/>
      <c r="I306" s="430" t="e">
        <f t="shared" si="226"/>
        <v>#REF!</v>
      </c>
      <c r="J306" s="33" t="e">
        <f>SUM(J24+J25+J175+#REF!+#REF!+#REF!+J222+J225+J227)</f>
        <v>#REF!</v>
      </c>
      <c r="K306" s="33" t="e">
        <f>SUM(K24+K25+K175+#REF!+#REF!+#REF!+K222+K225+K227)</f>
        <v>#REF!</v>
      </c>
      <c r="L306" s="33" t="e">
        <f>SUM(L24+L25+L175+#REF!+#REF!+#REF!+L222+L225+L227)</f>
        <v>#REF!</v>
      </c>
      <c r="M306" s="33" t="e">
        <f>SUM(M24+M25+M175+#REF!+#REF!+#REF!+M222+M225+M227)</f>
        <v>#REF!</v>
      </c>
      <c r="N306" s="33" t="e">
        <f>SUM(N24+N25+N103+N175+#REF!+#REF!+#REF!+N222+N225+N227)</f>
        <v>#REF!</v>
      </c>
      <c r="O306" s="33" t="e">
        <f>SUM(O24+O25+O103+O175+#REF!+#REF!+#REF!+O222+O225+O227)</f>
        <v>#REF!</v>
      </c>
      <c r="P306" s="33" t="e">
        <f>SUM(P24+P25+P103+P175+#REF!+#REF!+#REF!+P222+P225+P227)</f>
        <v>#REF!</v>
      </c>
      <c r="Q306" s="33" t="e">
        <f>SUM(Q24+Q25+Q103+Q175+#REF!+#REF!+#REF!+Q222+Q225+Q227)</f>
        <v>#REF!</v>
      </c>
      <c r="R306" s="33" t="e">
        <f>SUM(R24+R25+R103+R175+#REF!+#REF!+#REF!+R222+R225+R227)</f>
        <v>#REF!</v>
      </c>
      <c r="S306" s="33" t="e">
        <f>SUM(S24+S25+S103+S175+#REF!+#REF!+#REF!+S222+S225+S227)</f>
        <v>#REF!</v>
      </c>
      <c r="T306" s="33" t="e">
        <f>SUM(T24+T25+T103+T175+#REF!+#REF!+#REF!+T222+T225+T227)</f>
        <v>#REF!</v>
      </c>
      <c r="U306" s="33" t="e">
        <f>SUM(U24+U25+U103+U175+#REF!+#REF!+#REF!+U222+U225+U227)</f>
        <v>#REF!</v>
      </c>
      <c r="V306" s="33" t="e">
        <f>SUM(V24+V25+V103+V175+#REF!+#REF!+#REF!+V222+V225+V227)</f>
        <v>#REF!</v>
      </c>
      <c r="W306" s="33" t="e">
        <f>SUM(W24+W25+W103+W175+#REF!+#REF!+#REF!+W222+W225+W227)</f>
        <v>#REF!</v>
      </c>
      <c r="X306" s="33" t="e">
        <f>SUM(X24+X25+X103+X175+#REF!+#REF!+#REF!+X222+X225+X227)</f>
        <v>#REF!</v>
      </c>
    </row>
    <row r="307" spans="1:24" ht="12.75" hidden="1" customHeight="1" x14ac:dyDescent="0.2">
      <c r="A307" s="655" t="s">
        <v>200</v>
      </c>
      <c r="B307" s="655"/>
      <c r="C307" s="655"/>
      <c r="D307" s="655"/>
      <c r="E307" s="655"/>
      <c r="F307" s="655"/>
      <c r="G307" s="655"/>
      <c r="H307" s="655"/>
      <c r="I307" s="430">
        <f t="shared" si="226"/>
        <v>10.1</v>
      </c>
      <c r="J307" s="33">
        <f>SUM(J26)</f>
        <v>10.1</v>
      </c>
      <c r="K307" s="33">
        <f>SUM(K26)</f>
        <v>9.8000000000000007</v>
      </c>
      <c r="L307" s="33">
        <f>SUM(L26)</f>
        <v>0</v>
      </c>
      <c r="M307" s="430">
        <f t="shared" ref="M307:M317" si="227">SUM(N307+P307)</f>
        <v>19.5</v>
      </c>
      <c r="N307" s="33">
        <f>SUM(N26)</f>
        <v>19.5</v>
      </c>
      <c r="O307" s="33">
        <f>SUM(O26)</f>
        <v>18.7</v>
      </c>
      <c r="P307" s="33">
        <f>SUM(P26)</f>
        <v>0</v>
      </c>
      <c r="Q307" s="430">
        <f t="shared" ref="Q307:Q335" si="228">SUM(R307+T307)</f>
        <v>21.3</v>
      </c>
      <c r="R307" s="33">
        <f>SUM(R26)</f>
        <v>21.3</v>
      </c>
      <c r="S307" s="33">
        <f>SUM(S26)</f>
        <v>20.5</v>
      </c>
      <c r="T307" s="33">
        <f>SUM(T26)</f>
        <v>0</v>
      </c>
      <c r="U307" s="430">
        <f t="shared" ref="U307:U335" si="229">SUM(V307+X307)</f>
        <v>21.3</v>
      </c>
      <c r="V307" s="33">
        <f>SUM(V26)</f>
        <v>21.3</v>
      </c>
      <c r="W307" s="33">
        <f>SUM(W26)</f>
        <v>20.5</v>
      </c>
      <c r="X307" s="33">
        <f>SUM(X26)</f>
        <v>0</v>
      </c>
    </row>
    <row r="308" spans="1:24" ht="13.5" hidden="1" customHeight="1" x14ac:dyDescent="0.2">
      <c r="A308" s="655" t="s">
        <v>201</v>
      </c>
      <c r="B308" s="655"/>
      <c r="C308" s="655"/>
      <c r="D308" s="655"/>
      <c r="E308" s="655"/>
      <c r="F308" s="655"/>
      <c r="G308" s="655"/>
      <c r="H308" s="655"/>
      <c r="I308" s="430" t="e">
        <f t="shared" si="226"/>
        <v>#REF!</v>
      </c>
      <c r="J308" s="33" t="e">
        <f>SUM(#REF!)</f>
        <v>#REF!</v>
      </c>
      <c r="K308" s="33" t="e">
        <f>SUM(#REF!)</f>
        <v>#REF!</v>
      </c>
      <c r="L308" s="33" t="e">
        <f>SUM(#REF!)</f>
        <v>#REF!</v>
      </c>
      <c r="M308" s="430" t="e">
        <f t="shared" si="227"/>
        <v>#REF!</v>
      </c>
      <c r="N308" s="33" t="e">
        <f>SUM(#REF!)</f>
        <v>#REF!</v>
      </c>
      <c r="O308" s="33" t="e">
        <f>SUM(#REF!)</f>
        <v>#REF!</v>
      </c>
      <c r="P308" s="33" t="e">
        <f>SUM(#REF!)</f>
        <v>#REF!</v>
      </c>
      <c r="Q308" s="430" t="e">
        <f t="shared" si="228"/>
        <v>#REF!</v>
      </c>
      <c r="R308" s="33" t="e">
        <f>SUM(#REF!)</f>
        <v>#REF!</v>
      </c>
      <c r="S308" s="33" t="e">
        <f>SUM(#REF!)</f>
        <v>#REF!</v>
      </c>
      <c r="T308" s="33" t="e">
        <f>SUM(#REF!)</f>
        <v>#REF!</v>
      </c>
      <c r="U308" s="430" t="e">
        <f t="shared" si="229"/>
        <v>#REF!</v>
      </c>
      <c r="V308" s="33" t="e">
        <f>SUM(#REF!)</f>
        <v>#REF!</v>
      </c>
      <c r="W308" s="33" t="e">
        <f>SUM(#REF!)</f>
        <v>#REF!</v>
      </c>
      <c r="X308" s="33" t="e">
        <f>SUM(#REF!)</f>
        <v>#REF!</v>
      </c>
    </row>
    <row r="309" spans="1:24" ht="13.5" hidden="1" customHeight="1" x14ac:dyDescent="0.2">
      <c r="A309" s="655" t="s">
        <v>202</v>
      </c>
      <c r="B309" s="655"/>
      <c r="C309" s="655"/>
      <c r="D309" s="655"/>
      <c r="E309" s="655"/>
      <c r="F309" s="655"/>
      <c r="G309" s="655"/>
      <c r="H309" s="655"/>
      <c r="I309" s="430">
        <f t="shared" si="226"/>
        <v>81.8</v>
      </c>
      <c r="J309" s="33">
        <f>SUM(J27)</f>
        <v>81.8</v>
      </c>
      <c r="K309" s="33">
        <f>SUM(K27)</f>
        <v>80.5</v>
      </c>
      <c r="L309" s="33">
        <f>SUM(L27)</f>
        <v>0</v>
      </c>
      <c r="M309" s="430">
        <f t="shared" si="227"/>
        <v>86.4</v>
      </c>
      <c r="N309" s="33">
        <f>SUM(N27)</f>
        <v>86.4</v>
      </c>
      <c r="O309" s="33">
        <f>SUM(O27)</f>
        <v>84.6</v>
      </c>
      <c r="P309" s="33">
        <f>SUM(P27)</f>
        <v>0</v>
      </c>
      <c r="Q309" s="430">
        <f t="shared" si="228"/>
        <v>87.7</v>
      </c>
      <c r="R309" s="33">
        <f>SUM(R27)</f>
        <v>87.7</v>
      </c>
      <c r="S309" s="33">
        <f>SUM(S27)</f>
        <v>85.9</v>
      </c>
      <c r="T309" s="33">
        <f>SUM(T27)</f>
        <v>0</v>
      </c>
      <c r="U309" s="430">
        <f t="shared" si="229"/>
        <v>87.7</v>
      </c>
      <c r="V309" s="33">
        <f>SUM(V27)</f>
        <v>87.7</v>
      </c>
      <c r="W309" s="33">
        <f>SUM(W27)</f>
        <v>85.9</v>
      </c>
      <c r="X309" s="33">
        <f>SUM(X27)</f>
        <v>0</v>
      </c>
    </row>
    <row r="310" spans="1:24" ht="13.5" hidden="1" customHeight="1" x14ac:dyDescent="0.2">
      <c r="A310" s="655" t="s">
        <v>203</v>
      </c>
      <c r="B310" s="655"/>
      <c r="C310" s="655"/>
      <c r="D310" s="655"/>
      <c r="E310" s="655"/>
      <c r="F310" s="655"/>
      <c r="G310" s="655"/>
      <c r="H310" s="655"/>
      <c r="I310" s="430" t="e">
        <f t="shared" si="226"/>
        <v>#REF!</v>
      </c>
      <c r="J310" s="33" t="e">
        <f>SUM(J28+J63+#REF!+J207+#REF!+#REF!+#REF!+#REF!+#REF!+#REF!+#REF!+#REF!+#REF!+#REF!+#REF!)</f>
        <v>#REF!</v>
      </c>
      <c r="K310" s="33" t="e">
        <f>SUM(K28+K63+#REF!+K207+#REF!+#REF!+#REF!+#REF!+#REF!+#REF!+#REF!+#REF!+#REF!+#REF!+#REF!)</f>
        <v>#REF!</v>
      </c>
      <c r="L310" s="33" t="e">
        <f>SUM(L28+L63+#REF!+L207+#REF!+#REF!+#REF!+#REF!+#REF!+#REF!+#REF!+#REF!+#REF!+#REF!+#REF!)</f>
        <v>#REF!</v>
      </c>
      <c r="M310" s="33" t="e">
        <f>SUM(M28+M63+#REF!+M207+#REF!+#REF!+#REF!+#REF!+#REF!+#REF!+#REF!+#REF!+#REF!+#REF!+#REF!)</f>
        <v>#REF!</v>
      </c>
      <c r="N310" s="33" t="e">
        <f>SUM(N28+N63+#REF!+N207+#REF!+#REF!+#REF!+#REF!+#REF!+#REF!+#REF!+#REF!+#REF!+#REF!+#REF!)</f>
        <v>#REF!</v>
      </c>
      <c r="O310" s="33" t="e">
        <f>SUM(O28+O63+#REF!+O207+#REF!+#REF!+#REF!+#REF!+#REF!+#REF!+#REF!+#REF!+#REF!+#REF!+#REF!)</f>
        <v>#REF!</v>
      </c>
      <c r="P310" s="33" t="e">
        <f>SUM(P28+P63+#REF!+P207+#REF!+#REF!+#REF!+#REF!+#REF!+#REF!+#REF!+#REF!+#REF!+#REF!+#REF!)</f>
        <v>#REF!</v>
      </c>
      <c r="Q310" s="33" t="e">
        <f>SUM(Q28+Q63+#REF!+Q207+#REF!+#REF!+#REF!+#REF!+#REF!+#REF!+#REF!+#REF!+#REF!+#REF!+#REF!)</f>
        <v>#REF!</v>
      </c>
      <c r="R310" s="33" t="e">
        <f>SUM(R28+R63+#REF!+R207+#REF!+#REF!+#REF!+#REF!+#REF!+#REF!+#REF!+#REF!+#REF!+#REF!+#REF!)</f>
        <v>#REF!</v>
      </c>
      <c r="S310" s="33" t="e">
        <f>SUM(S28+S63+#REF!+S207+#REF!+#REF!+#REF!+#REF!+#REF!+#REF!+#REF!+#REF!+#REF!+#REF!+#REF!)</f>
        <v>#REF!</v>
      </c>
      <c r="T310" s="33" t="e">
        <f>SUM(T28+T63+#REF!+T207+#REF!+#REF!+#REF!+#REF!+#REF!+#REF!+#REF!+#REF!+#REF!+#REF!+#REF!)</f>
        <v>#REF!</v>
      </c>
      <c r="U310" s="33" t="e">
        <f>SUM(U28+U63+#REF!+U207+#REF!+#REF!+#REF!+#REF!+#REF!+#REF!+#REF!+#REF!+#REF!+#REF!+#REF!)</f>
        <v>#REF!</v>
      </c>
      <c r="V310" s="33" t="e">
        <f>SUM(V28+V63+#REF!+V207+#REF!+#REF!+#REF!+#REF!+#REF!+#REF!+#REF!+#REF!+#REF!+#REF!+#REF!)</f>
        <v>#REF!</v>
      </c>
      <c r="W310" s="33" t="e">
        <f>SUM(W28+W63+#REF!+W207+#REF!+#REF!+#REF!+#REF!+#REF!+#REF!+#REF!+#REF!+#REF!+#REF!+#REF!)</f>
        <v>#REF!</v>
      </c>
      <c r="X310" s="33" t="e">
        <f>SUM(X28+X63+#REF!+X207+#REF!+#REF!+#REF!+#REF!+#REF!+#REF!+#REF!+#REF!+#REF!+#REF!+#REF!)</f>
        <v>#REF!</v>
      </c>
    </row>
    <row r="311" spans="1:24" ht="13.5" hidden="1" customHeight="1" x14ac:dyDescent="0.2">
      <c r="A311" s="655" t="s">
        <v>204</v>
      </c>
      <c r="B311" s="655"/>
      <c r="C311" s="655"/>
      <c r="D311" s="655"/>
      <c r="E311" s="655"/>
      <c r="F311" s="655"/>
      <c r="G311" s="655"/>
      <c r="H311" s="655"/>
      <c r="I311" s="430" t="e">
        <f t="shared" si="226"/>
        <v>#REF!</v>
      </c>
      <c r="J311" s="33" t="e">
        <f>SUM(J29+#REF!+#REF!+J190)</f>
        <v>#REF!</v>
      </c>
      <c r="K311" s="33" t="e">
        <f>SUM(K29+#REF!+#REF!+K190)</f>
        <v>#REF!</v>
      </c>
      <c r="L311" s="33" t="e">
        <f>SUM(L29+#REF!+#REF!+L190)</f>
        <v>#REF!</v>
      </c>
      <c r="M311" s="33" t="e">
        <f>SUM(M29+#REF!+#REF!+M190)</f>
        <v>#REF!</v>
      </c>
      <c r="N311" s="33" t="e">
        <f>SUM(N29+#REF!+#REF!+N190)</f>
        <v>#REF!</v>
      </c>
      <c r="O311" s="33" t="e">
        <f>SUM(O29+#REF!+#REF!+O190)</f>
        <v>#REF!</v>
      </c>
      <c r="P311" s="33" t="e">
        <f>SUM(P29+#REF!+#REF!+P190)</f>
        <v>#REF!</v>
      </c>
      <c r="Q311" s="33" t="e">
        <f>SUM(Q29+#REF!+#REF!+Q190)</f>
        <v>#REF!</v>
      </c>
      <c r="R311" s="33" t="e">
        <f>SUM(R29+#REF!+#REF!+R190)</f>
        <v>#REF!</v>
      </c>
      <c r="S311" s="33" t="e">
        <f>SUM(S29+#REF!+#REF!+S190)</f>
        <v>#REF!</v>
      </c>
      <c r="T311" s="33" t="e">
        <f>SUM(T29+#REF!+#REF!+T190)</f>
        <v>#REF!</v>
      </c>
      <c r="U311" s="33" t="e">
        <f>SUM(U29+#REF!+#REF!+U190)</f>
        <v>#REF!</v>
      </c>
      <c r="V311" s="33" t="e">
        <f>SUM(V29+#REF!+#REF!+V190)</f>
        <v>#REF!</v>
      </c>
      <c r="W311" s="33" t="e">
        <f>SUM(W29+#REF!+#REF!+W190)</f>
        <v>#REF!</v>
      </c>
      <c r="X311" s="33" t="e">
        <f>SUM(X29+#REF!+#REF!+X190)</f>
        <v>#REF!</v>
      </c>
    </row>
    <row r="312" spans="1:24" ht="13.5" hidden="1" customHeight="1" x14ac:dyDescent="0.2">
      <c r="A312" s="655" t="s">
        <v>205</v>
      </c>
      <c r="B312" s="655"/>
      <c r="C312" s="655"/>
      <c r="D312" s="655"/>
      <c r="E312" s="655"/>
      <c r="F312" s="655"/>
      <c r="G312" s="655"/>
      <c r="H312" s="655"/>
      <c r="I312" s="430" t="e">
        <f t="shared" si="226"/>
        <v>#REF!</v>
      </c>
      <c r="J312" s="33" t="e">
        <f>SUM(#REF!+J82+J116+J147+#REF!)</f>
        <v>#REF!</v>
      </c>
      <c r="K312" s="33" t="e">
        <f>SUM(#REF!+K82+K116+K147+#REF!)</f>
        <v>#REF!</v>
      </c>
      <c r="L312" s="33" t="e">
        <f>SUM(#REF!+L82+L116+L147+#REF!)</f>
        <v>#REF!</v>
      </c>
      <c r="M312" s="33" t="e">
        <f>SUM(#REF!+M82+M116+M147+#REF!)</f>
        <v>#REF!</v>
      </c>
      <c r="N312" s="33" t="e">
        <f>SUM(#REF!+N82+N116+N147+#REF!)</f>
        <v>#REF!</v>
      </c>
      <c r="O312" s="33" t="e">
        <f>SUM(#REF!+O82+O116+O147+#REF!)</f>
        <v>#REF!</v>
      </c>
      <c r="P312" s="33" t="e">
        <f>SUM(#REF!+P82+P116+P147+#REF!)</f>
        <v>#REF!</v>
      </c>
      <c r="Q312" s="33" t="e">
        <f>SUM(#REF!+Q82+Q116+Q147+#REF!)</f>
        <v>#REF!</v>
      </c>
      <c r="R312" s="33" t="e">
        <f>SUM(#REF!+R82+R116+R147+#REF!)</f>
        <v>#REF!</v>
      </c>
      <c r="S312" s="33" t="e">
        <f>SUM(#REF!+S82+S116+S147+#REF!)</f>
        <v>#REF!</v>
      </c>
      <c r="T312" s="33" t="e">
        <f>SUM(#REF!+T82+T116+T147+#REF!)</f>
        <v>#REF!</v>
      </c>
      <c r="U312" s="33" t="e">
        <f>SUM(#REF!+U82+U116+U147+#REF!)</f>
        <v>#REF!</v>
      </c>
      <c r="V312" s="33" t="e">
        <f>SUM(#REF!+V82+V116+V147+#REF!)</f>
        <v>#REF!</v>
      </c>
      <c r="W312" s="33" t="e">
        <f>SUM(#REF!+W82+W116+W147+#REF!)</f>
        <v>#REF!</v>
      </c>
      <c r="X312" s="33" t="e">
        <f>SUM(#REF!+X82+X116+X147+#REF!)</f>
        <v>#REF!</v>
      </c>
    </row>
    <row r="313" spans="1:24" ht="13.5" hidden="1" customHeight="1" x14ac:dyDescent="0.2">
      <c r="A313" s="655" t="s">
        <v>206</v>
      </c>
      <c r="B313" s="655"/>
      <c r="C313" s="655"/>
      <c r="D313" s="655"/>
      <c r="E313" s="655"/>
      <c r="F313" s="655"/>
      <c r="G313" s="655"/>
      <c r="H313" s="655"/>
      <c r="I313" s="430">
        <f t="shared" si="226"/>
        <v>122.5</v>
      </c>
      <c r="J313" s="33">
        <f>SUM(J33+J34)</f>
        <v>122.5</v>
      </c>
      <c r="K313" s="33">
        <f>SUM(K33+K34)</f>
        <v>111</v>
      </c>
      <c r="L313" s="33">
        <f>SUM(L33+L34)</f>
        <v>0</v>
      </c>
      <c r="M313" s="430">
        <f t="shared" si="227"/>
        <v>129.9</v>
      </c>
      <c r="N313" s="33">
        <f>SUM(N33+N34)</f>
        <v>129.9</v>
      </c>
      <c r="O313" s="33">
        <f>SUM(O33+O34)</f>
        <v>119.4</v>
      </c>
      <c r="P313" s="33">
        <f>SUM(P33)</f>
        <v>0</v>
      </c>
      <c r="Q313" s="430">
        <f t="shared" si="228"/>
        <v>139.9</v>
      </c>
      <c r="R313" s="33">
        <f>SUM(R33+R34)</f>
        <v>139.9</v>
      </c>
      <c r="S313" s="33">
        <f>SUM(S33+S34)</f>
        <v>129</v>
      </c>
      <c r="T313" s="33">
        <f>SUM(T33)</f>
        <v>0</v>
      </c>
      <c r="U313" s="430">
        <f t="shared" si="229"/>
        <v>139.9</v>
      </c>
      <c r="V313" s="33">
        <f>SUM(V33+V34)</f>
        <v>139.9</v>
      </c>
      <c r="W313" s="33">
        <f>SUM(W33+W34)</f>
        <v>129</v>
      </c>
      <c r="X313" s="33">
        <f>SUM(X33+X34)</f>
        <v>0</v>
      </c>
    </row>
    <row r="314" spans="1:24" ht="14.25" hidden="1" customHeight="1" x14ac:dyDescent="0.2">
      <c r="A314" s="655" t="s">
        <v>232</v>
      </c>
      <c r="B314" s="655"/>
      <c r="C314" s="655"/>
      <c r="D314" s="655"/>
      <c r="E314" s="655"/>
      <c r="F314" s="655"/>
      <c r="G314" s="655"/>
      <c r="H314" s="655"/>
      <c r="I314" s="430">
        <f t="shared" si="226"/>
        <v>0</v>
      </c>
      <c r="J314" s="33">
        <f>SUM(J23)</f>
        <v>0</v>
      </c>
      <c r="K314" s="33">
        <f>SUM(K23)</f>
        <v>0</v>
      </c>
      <c r="L314" s="33">
        <f>SUM(L23)</f>
        <v>0</v>
      </c>
      <c r="M314" s="430">
        <f t="shared" si="227"/>
        <v>0</v>
      </c>
      <c r="N314" s="33">
        <f>SUM(N23)</f>
        <v>0</v>
      </c>
      <c r="O314" s="33">
        <f>SUM(O23)</f>
        <v>0</v>
      </c>
      <c r="P314" s="33">
        <f>SUM(P23)</f>
        <v>0</v>
      </c>
      <c r="Q314" s="430">
        <f t="shared" si="228"/>
        <v>0</v>
      </c>
      <c r="R314" s="33">
        <f>SUM(R23)</f>
        <v>0</v>
      </c>
      <c r="S314" s="33">
        <f>SUM(S23)</f>
        <v>0</v>
      </c>
      <c r="T314" s="33">
        <f>SUM(T23)</f>
        <v>0</v>
      </c>
      <c r="U314" s="430">
        <f t="shared" si="229"/>
        <v>0</v>
      </c>
      <c r="V314" s="33">
        <f>SUM(V23)</f>
        <v>0</v>
      </c>
      <c r="W314" s="33">
        <f>SUM(W23)</f>
        <v>0</v>
      </c>
      <c r="X314" s="33">
        <f>SUM(X23)</f>
        <v>0</v>
      </c>
    </row>
    <row r="315" spans="1:24" ht="13.5" hidden="1" customHeight="1" x14ac:dyDescent="0.2">
      <c r="A315" s="655" t="s">
        <v>233</v>
      </c>
      <c r="B315" s="655"/>
      <c r="C315" s="655"/>
      <c r="D315" s="655"/>
      <c r="E315" s="655"/>
      <c r="F315" s="655"/>
      <c r="G315" s="655"/>
      <c r="H315" s="655"/>
      <c r="I315" s="430">
        <f t="shared" si="226"/>
        <v>83.6</v>
      </c>
      <c r="J315" s="33">
        <f>SUM(J179)</f>
        <v>83.6</v>
      </c>
      <c r="K315" s="33">
        <f>SUM(K179)</f>
        <v>0</v>
      </c>
      <c r="L315" s="33">
        <f>SUM(L179)</f>
        <v>0</v>
      </c>
      <c r="M315" s="430">
        <f t="shared" si="227"/>
        <v>88</v>
      </c>
      <c r="N315" s="33">
        <f>SUM(N179)</f>
        <v>88</v>
      </c>
      <c r="O315" s="33">
        <f>SUM(O179)</f>
        <v>0</v>
      </c>
      <c r="P315" s="33">
        <f>SUM(P179)</f>
        <v>0</v>
      </c>
      <c r="Q315" s="430">
        <f t="shared" si="228"/>
        <v>88</v>
      </c>
      <c r="R315" s="33">
        <f>SUM(R179)</f>
        <v>88</v>
      </c>
      <c r="S315" s="33">
        <f>SUM(S179)</f>
        <v>0</v>
      </c>
      <c r="T315" s="33">
        <f>SUM(T179)</f>
        <v>0</v>
      </c>
      <c r="U315" s="430">
        <f t="shared" si="229"/>
        <v>88</v>
      </c>
      <c r="V315" s="33">
        <f>SUM(V179)</f>
        <v>88</v>
      </c>
      <c r="W315" s="33">
        <f>SUM(W179)</f>
        <v>0</v>
      </c>
      <c r="X315" s="33">
        <f>SUM(X179)</f>
        <v>0</v>
      </c>
    </row>
    <row r="316" spans="1:24" ht="13.5" hidden="1" customHeight="1" x14ac:dyDescent="0.2">
      <c r="A316" s="655" t="s">
        <v>234</v>
      </c>
      <c r="B316" s="655"/>
      <c r="C316" s="655"/>
      <c r="D316" s="655"/>
      <c r="E316" s="655"/>
      <c r="F316" s="655"/>
      <c r="G316" s="655"/>
      <c r="H316" s="655"/>
      <c r="I316" s="430">
        <f>SUM(J316+L316)</f>
        <v>450.9</v>
      </c>
      <c r="J316" s="33">
        <f>SUM(J182)</f>
        <v>0</v>
      </c>
      <c r="K316" s="33">
        <f>SUM(K182)</f>
        <v>0</v>
      </c>
      <c r="L316" s="33">
        <f>SUM(L182)</f>
        <v>450.9</v>
      </c>
      <c r="M316" s="430">
        <f t="shared" si="227"/>
        <v>281.89999999999998</v>
      </c>
      <c r="N316" s="33">
        <f>SUM(N182)</f>
        <v>0</v>
      </c>
      <c r="O316" s="33">
        <f>SUM(O182)</f>
        <v>0</v>
      </c>
      <c r="P316" s="33">
        <f>SUM(P182)</f>
        <v>281.89999999999998</v>
      </c>
      <c r="Q316" s="430">
        <f t="shared" si="228"/>
        <v>1135.0999999999999</v>
      </c>
      <c r="R316" s="33">
        <f>SUM(R182)</f>
        <v>0</v>
      </c>
      <c r="S316" s="33">
        <f>SUM(S182)</f>
        <v>0</v>
      </c>
      <c r="T316" s="33">
        <f>SUM(T182)</f>
        <v>1135.0999999999999</v>
      </c>
      <c r="U316" s="430">
        <f t="shared" si="229"/>
        <v>1135.0999999999999</v>
      </c>
      <c r="V316" s="33">
        <f>SUM(V182)</f>
        <v>0</v>
      </c>
      <c r="W316" s="33">
        <f>SUM(W182)</f>
        <v>0</v>
      </c>
      <c r="X316" s="33">
        <f>SUM(X182)</f>
        <v>1135.0999999999999</v>
      </c>
    </row>
    <row r="317" spans="1:24" ht="13.5" hidden="1" customHeight="1" x14ac:dyDescent="0.2">
      <c r="A317" s="656" t="s">
        <v>151</v>
      </c>
      <c r="B317" s="656"/>
      <c r="C317" s="656"/>
      <c r="D317" s="656"/>
      <c r="E317" s="656"/>
      <c r="F317" s="656"/>
      <c r="G317" s="656"/>
      <c r="H317" s="656"/>
      <c r="I317" s="431" t="e">
        <f t="shared" si="226"/>
        <v>#REF!</v>
      </c>
      <c r="J317" s="124" t="e">
        <f>SUM(J304+J305+J306+J307+J308+J309+J310+J311+J312+J313+J314+J315+J316)</f>
        <v>#REF!</v>
      </c>
      <c r="K317" s="124" t="e">
        <f>SUM(K304+K305+K306+K307+K308+K309+K310+K311+K312+K313+K314+K315+K316)</f>
        <v>#REF!</v>
      </c>
      <c r="L317" s="124" t="e">
        <f>SUM(L304+L305+L306+L307+L308+L309+L310+L311+L312+L313+L314+L315+L316)</f>
        <v>#REF!</v>
      </c>
      <c r="M317" s="436" t="e">
        <f t="shared" si="227"/>
        <v>#REF!</v>
      </c>
      <c r="N317" s="124" t="e">
        <f>SUM(N304:N316)</f>
        <v>#REF!</v>
      </c>
      <c r="O317" s="124" t="e">
        <f>SUM(O304:O316)</f>
        <v>#REF!</v>
      </c>
      <c r="P317" s="124" t="e">
        <f>SUM(P304:P316)</f>
        <v>#REF!</v>
      </c>
      <c r="Q317" s="431" t="e">
        <f t="shared" si="228"/>
        <v>#REF!</v>
      </c>
      <c r="R317" s="124" t="e">
        <f>SUM(R304+R305+R306+R307+R308+R309+R310+R311+R312+R313+R314+R315+R316)</f>
        <v>#REF!</v>
      </c>
      <c r="S317" s="124" t="e">
        <f>SUM(S304+S305+S306+S307+S308+S309+S310+S311+S312+S313+S314+S315+S316)</f>
        <v>#REF!</v>
      </c>
      <c r="T317" s="124" t="e">
        <f>SUM(T304+T305+T306+T307+T308+T309+T310+T311+T312+T313+T314+T315+T316)</f>
        <v>#REF!</v>
      </c>
      <c r="U317" s="431" t="e">
        <f t="shared" si="229"/>
        <v>#REF!</v>
      </c>
      <c r="V317" s="124" t="e">
        <f>SUM(V304+V305+V306+V307+V308+V309+V310+V311+V312+V313+V314+V315+V316)</f>
        <v>#REF!</v>
      </c>
      <c r="W317" s="124" t="e">
        <f>SUM(W304+W305+W306+W307+W308+W309+W310+W311+W312+W313+W314+W315+W316)</f>
        <v>#REF!</v>
      </c>
      <c r="X317" s="124" t="e">
        <f>SUM(X304+X305+X306+X307+X308+X309+X310+X311+X312+X313+X314+X315+X316)</f>
        <v>#REF!</v>
      </c>
    </row>
    <row r="318" spans="1:24" ht="13.5" hidden="1" customHeight="1" x14ac:dyDescent="0.2">
      <c r="A318" s="655" t="s">
        <v>207</v>
      </c>
      <c r="B318" s="655"/>
      <c r="C318" s="655"/>
      <c r="D318" s="655"/>
      <c r="E318" s="655"/>
      <c r="F318" s="655"/>
      <c r="G318" s="655"/>
      <c r="H318" s="655"/>
      <c r="I318" s="430">
        <f t="shared" si="226"/>
        <v>75.7</v>
      </c>
      <c r="J318" s="33">
        <f>SUM(J76+J78+J84+J87+J90+J92+J149+J165)</f>
        <v>75.7</v>
      </c>
      <c r="K318" s="33">
        <f>SUM(K76+K78+K84+K87+K90+K92+K149+K165)</f>
        <v>72.099999999999994</v>
      </c>
      <c r="L318" s="33">
        <f>SUM(L76+L78+L84+L87+L90+L92+L149+L165)</f>
        <v>0</v>
      </c>
      <c r="M318" s="430">
        <f t="shared" ref="M318:M335" si="230">SUM(N318+P318)</f>
        <v>78.100000000000023</v>
      </c>
      <c r="N318" s="33">
        <f>SUM(N76+N78+N84+N87+N90+N92+N149+N165)</f>
        <v>78.100000000000023</v>
      </c>
      <c r="O318" s="33">
        <f>SUM(O76+O78+O84+O87+O90+O92+O149+O165)</f>
        <v>73.899999999999991</v>
      </c>
      <c r="P318" s="33">
        <f>SUM(P76+P78+P84+P87+P90+P92+P149+P165)</f>
        <v>0</v>
      </c>
      <c r="Q318" s="430">
        <f t="shared" si="228"/>
        <v>78</v>
      </c>
      <c r="R318" s="33">
        <f>SUM(R76+R78+R84+R87+R90+R92+R149+R165)</f>
        <v>78</v>
      </c>
      <c r="S318" s="33">
        <f>SUM(S76+S78+S84+S87+S90+S92+S149+S165)</f>
        <v>73.8</v>
      </c>
      <c r="T318" s="33">
        <f>SUM(T76+T78+T84+T87+T90+T92+T149+T165)</f>
        <v>0</v>
      </c>
      <c r="U318" s="430">
        <f t="shared" si="229"/>
        <v>78</v>
      </c>
      <c r="V318" s="33">
        <f>SUM(V76+V78+V84+V87+V90+V92+V149+V165)</f>
        <v>78</v>
      </c>
      <c r="W318" s="33">
        <f>SUM(W76+W78+W84+W87+W90+W92+W149+W165)</f>
        <v>73.8</v>
      </c>
      <c r="X318" s="33">
        <f>SUM(X76+X78+X84+X87+X90+X92+X149+X165)</f>
        <v>0</v>
      </c>
    </row>
    <row r="319" spans="1:24" ht="13.5" hidden="1" customHeight="1" x14ac:dyDescent="0.2">
      <c r="A319" s="655" t="s">
        <v>208</v>
      </c>
      <c r="B319" s="655"/>
      <c r="C319" s="655"/>
      <c r="D319" s="655"/>
      <c r="E319" s="655"/>
      <c r="F319" s="655"/>
      <c r="G319" s="655"/>
      <c r="H319" s="655"/>
      <c r="I319" s="430">
        <f t="shared" si="226"/>
        <v>44.5</v>
      </c>
      <c r="J319" s="33">
        <f>SUM(J94+J97)</f>
        <v>44.5</v>
      </c>
      <c r="K319" s="33">
        <f>SUM(K94+K97)</f>
        <v>37.200000000000003</v>
      </c>
      <c r="L319" s="33">
        <f>SUM(L94+L97)</f>
        <v>0</v>
      </c>
      <c r="M319" s="430">
        <f t="shared" si="230"/>
        <v>63.099999999999994</v>
      </c>
      <c r="N319" s="33">
        <f>SUM(N94+N97)</f>
        <v>63.099999999999994</v>
      </c>
      <c r="O319" s="33">
        <f>SUM(O94+O97)</f>
        <v>53.8</v>
      </c>
      <c r="P319" s="33">
        <f>SUM(P94+P97)</f>
        <v>0</v>
      </c>
      <c r="Q319" s="430">
        <f t="shared" si="228"/>
        <v>63.099999999999994</v>
      </c>
      <c r="R319" s="33">
        <f>SUM(R94+R97)</f>
        <v>63.099999999999994</v>
      </c>
      <c r="S319" s="33">
        <f>SUM(S94+S97)</f>
        <v>53.8</v>
      </c>
      <c r="T319" s="33">
        <f>SUM(T94+T97)</f>
        <v>0</v>
      </c>
      <c r="U319" s="430">
        <f t="shared" si="229"/>
        <v>63.099999999999994</v>
      </c>
      <c r="V319" s="33">
        <f>SUM(V94+V97)</f>
        <v>63.099999999999994</v>
      </c>
      <c r="W319" s="33">
        <f>SUM(W94+W97)</f>
        <v>53.8</v>
      </c>
      <c r="X319" s="33">
        <f>SUM(X94+X97)</f>
        <v>0</v>
      </c>
    </row>
    <row r="320" spans="1:24" ht="13.5" hidden="1" customHeight="1" x14ac:dyDescent="0.2">
      <c r="A320" s="655" t="s">
        <v>209</v>
      </c>
      <c r="B320" s="655"/>
      <c r="C320" s="655"/>
      <c r="D320" s="655"/>
      <c r="E320" s="655"/>
      <c r="F320" s="655"/>
      <c r="G320" s="655"/>
      <c r="H320" s="655"/>
      <c r="I320" s="430">
        <f t="shared" si="226"/>
        <v>652.20000000000005</v>
      </c>
      <c r="J320" s="33">
        <f>SUM(J113)</f>
        <v>652.20000000000005</v>
      </c>
      <c r="K320" s="33">
        <f>SUM(K113)</f>
        <v>604.9</v>
      </c>
      <c r="L320" s="33">
        <f>SUM(L113)</f>
        <v>0</v>
      </c>
      <c r="M320" s="430">
        <f t="shared" si="230"/>
        <v>666.1</v>
      </c>
      <c r="N320" s="33">
        <f>SUM(N113)</f>
        <v>666.1</v>
      </c>
      <c r="O320" s="33">
        <f>SUM(O113)</f>
        <v>609.5</v>
      </c>
      <c r="P320" s="33">
        <f>SUM(P113)</f>
        <v>0</v>
      </c>
      <c r="Q320" s="430">
        <f t="shared" si="228"/>
        <v>666.1</v>
      </c>
      <c r="R320" s="33">
        <f>SUM(R113)</f>
        <v>666.1</v>
      </c>
      <c r="S320" s="33">
        <f>SUM(S113)</f>
        <v>609.5</v>
      </c>
      <c r="T320" s="33">
        <f>SUM(T113)</f>
        <v>0</v>
      </c>
      <c r="U320" s="430">
        <f t="shared" si="229"/>
        <v>666.1</v>
      </c>
      <c r="V320" s="33">
        <f>SUM(V113)</f>
        <v>666.1</v>
      </c>
      <c r="W320" s="33">
        <f>SUM(W113)</f>
        <v>609.5</v>
      </c>
      <c r="X320" s="33">
        <f>SUM(X113)</f>
        <v>0</v>
      </c>
    </row>
    <row r="321" spans="1:24" ht="13.5" hidden="1" customHeight="1" x14ac:dyDescent="0.2">
      <c r="A321" s="655" t="s">
        <v>210</v>
      </c>
      <c r="B321" s="655"/>
      <c r="C321" s="655"/>
      <c r="D321" s="655"/>
      <c r="E321" s="655"/>
      <c r="F321" s="655"/>
      <c r="G321" s="655"/>
      <c r="H321" s="655"/>
      <c r="I321" s="430">
        <f t="shared" si="226"/>
        <v>182.79999999999998</v>
      </c>
      <c r="J321" s="33">
        <f>SUM(J111-J100-J101)</f>
        <v>182.79999999999998</v>
      </c>
      <c r="K321" s="33">
        <f>SUM(K111-K100-K101)</f>
        <v>178.09999999999997</v>
      </c>
      <c r="L321" s="33">
        <f>SUM(L111-L100-L101)</f>
        <v>0</v>
      </c>
      <c r="M321" s="430">
        <f t="shared" si="230"/>
        <v>299.2</v>
      </c>
      <c r="N321" s="33">
        <f>SUM(N111-N100-N101)</f>
        <v>299.2</v>
      </c>
      <c r="O321" s="33">
        <f>SUM(O111-O100-O101)</f>
        <v>288.20000000000005</v>
      </c>
      <c r="P321" s="33">
        <f>SUM(P111-P100-P101)</f>
        <v>0</v>
      </c>
      <c r="Q321" s="430">
        <f t="shared" si="228"/>
        <v>315.39999999999998</v>
      </c>
      <c r="R321" s="33">
        <f>SUM(R111-R100-R101)</f>
        <v>315.39999999999998</v>
      </c>
      <c r="S321" s="33">
        <f>SUM(S111-S100-S101)</f>
        <v>304.20000000000005</v>
      </c>
      <c r="T321" s="33">
        <f>SUM(T111-T100-T101)</f>
        <v>0</v>
      </c>
      <c r="U321" s="430">
        <f t="shared" si="229"/>
        <v>315.39999999999998</v>
      </c>
      <c r="V321" s="33">
        <f>SUM(V111-V100-V101)</f>
        <v>315.39999999999998</v>
      </c>
      <c r="W321" s="33">
        <f>SUM(W111-W100-W101)</f>
        <v>304.20000000000005</v>
      </c>
      <c r="X321" s="33">
        <f>SUM(X111-X100-X101)</f>
        <v>0</v>
      </c>
    </row>
    <row r="322" spans="1:24" hidden="1" x14ac:dyDescent="0.2">
      <c r="A322" s="655" t="s">
        <v>211</v>
      </c>
      <c r="B322" s="655"/>
      <c r="C322" s="655"/>
      <c r="D322" s="655"/>
      <c r="E322" s="655"/>
      <c r="F322" s="655"/>
      <c r="G322" s="655"/>
      <c r="H322" s="655"/>
      <c r="I322" s="430" t="e">
        <f t="shared" si="226"/>
        <v>#REF!</v>
      </c>
      <c r="J322" s="33" t="e">
        <f>SUM(#REF!+J81+J120+J121+J122+#REF!+#REF!+#REF!)</f>
        <v>#REF!</v>
      </c>
      <c r="K322" s="33" t="e">
        <f>SUM(#REF!+K81+K120+K121+K122+#REF!+#REF!+#REF!)</f>
        <v>#REF!</v>
      </c>
      <c r="L322" s="33" t="e">
        <f>SUM(#REF!+L81+L120+L121+L122+#REF!+#REF!+#REF!)</f>
        <v>#REF!</v>
      </c>
      <c r="M322" s="430" t="e">
        <f t="shared" si="230"/>
        <v>#REF!</v>
      </c>
      <c r="N322" s="33" t="e">
        <f>SUM(#REF!+N81+N120+N121+N122+#REF!+#REF!+#REF!)</f>
        <v>#REF!</v>
      </c>
      <c r="O322" s="33" t="e">
        <f>SUM(#REF!+O81+O120+O121+O122+#REF!+#REF!+#REF!)</f>
        <v>#REF!</v>
      </c>
      <c r="P322" s="33" t="e">
        <f>SUM(#REF!+P81+P120+P121+P122+#REF!+#REF!+#REF!)</f>
        <v>#REF!</v>
      </c>
      <c r="Q322" s="430" t="e">
        <f t="shared" si="228"/>
        <v>#REF!</v>
      </c>
      <c r="R322" s="33" t="e">
        <f>SUM(#REF!+R81+R120+R121+R122+#REF!+#REF!+#REF!)</f>
        <v>#REF!</v>
      </c>
      <c r="S322" s="33" t="e">
        <f>SUM(#REF!+S81+S120+S121+S122+#REF!+#REF!+#REF!)</f>
        <v>#REF!</v>
      </c>
      <c r="T322" s="33" t="e">
        <f>SUM(#REF!+T81+T120+T121+T122+#REF!+#REF!+#REF!)</f>
        <v>#REF!</v>
      </c>
      <c r="U322" s="430" t="e">
        <f t="shared" si="229"/>
        <v>#REF!</v>
      </c>
      <c r="V322" s="33" t="e">
        <f>SUM(#REF!+V81+V120+V121+V122+#REF!+#REF!+#REF!)</f>
        <v>#REF!</v>
      </c>
      <c r="W322" s="33" t="e">
        <f>SUM(#REF!+W81+W120+W121+W122+#REF!+#REF!+#REF!)</f>
        <v>#REF!</v>
      </c>
      <c r="X322" s="33" t="e">
        <f>SUM(#REF!+X81+X120+X121+X122+#REF!+#REF!+#REF!)</f>
        <v>#REF!</v>
      </c>
    </row>
    <row r="323" spans="1:24" ht="13.5" hidden="1" customHeight="1" x14ac:dyDescent="0.2">
      <c r="A323" s="661" t="s">
        <v>195</v>
      </c>
      <c r="B323" s="661"/>
      <c r="C323" s="661"/>
      <c r="D323" s="661"/>
      <c r="E323" s="661"/>
      <c r="F323" s="661"/>
      <c r="G323" s="661"/>
      <c r="H323" s="661"/>
      <c r="I323" s="432" t="e">
        <f t="shared" si="226"/>
        <v>#REF!</v>
      </c>
      <c r="J323" s="125" t="e">
        <f>SUM(J318+J319+J320+J321+J322)</f>
        <v>#REF!</v>
      </c>
      <c r="K323" s="125" t="e">
        <f>SUM(K318+K319+K320+K321+K322)</f>
        <v>#REF!</v>
      </c>
      <c r="L323" s="125" t="e">
        <f>SUM(L318+L319+L320+L321+L322)</f>
        <v>#REF!</v>
      </c>
      <c r="M323" s="430" t="e">
        <f t="shared" si="230"/>
        <v>#REF!</v>
      </c>
      <c r="N323" s="125" t="e">
        <f>SUM(N318+N319+N320+N321+N322)</f>
        <v>#REF!</v>
      </c>
      <c r="O323" s="125" t="e">
        <f>SUM(O318+O319+O320+O321+O322)</f>
        <v>#REF!</v>
      </c>
      <c r="P323" s="125" t="e">
        <f>SUM(P318+P319+P320+P321+P322)</f>
        <v>#REF!</v>
      </c>
      <c r="Q323" s="430" t="e">
        <f t="shared" si="228"/>
        <v>#REF!</v>
      </c>
      <c r="R323" s="125" t="e">
        <f>SUM(R318+R319+R320+R321+R322)</f>
        <v>#REF!</v>
      </c>
      <c r="S323" s="125" t="e">
        <f>SUM(S318+S319+S320+S321+S322)</f>
        <v>#REF!</v>
      </c>
      <c r="T323" s="125" t="e">
        <f>SUM(T318+T319+T320+T321+T322)</f>
        <v>#REF!</v>
      </c>
      <c r="U323" s="432" t="e">
        <f t="shared" si="229"/>
        <v>#REF!</v>
      </c>
      <c r="V323" s="125" t="e">
        <f>SUM(V318+V319+V320+V321+V322)</f>
        <v>#REF!</v>
      </c>
      <c r="W323" s="125" t="e">
        <f>SUM(W318+W319+W320+W321+W322)</f>
        <v>#REF!</v>
      </c>
      <c r="X323" s="125" t="e">
        <f>SUM(X318+X319+X320+X321+X322)</f>
        <v>#REF!</v>
      </c>
    </row>
    <row r="324" spans="1:24" ht="13.5" hidden="1" customHeight="1" x14ac:dyDescent="0.2">
      <c r="A324" s="666" t="s">
        <v>212</v>
      </c>
      <c r="B324" s="666"/>
      <c r="C324" s="666"/>
      <c r="D324" s="666"/>
      <c r="E324" s="666"/>
      <c r="F324" s="666"/>
      <c r="G324" s="666"/>
      <c r="H324" s="666"/>
      <c r="I324" s="430">
        <f t="shared" si="226"/>
        <v>0</v>
      </c>
      <c r="J324" s="126">
        <f>SUM(J263+J277)</f>
        <v>0</v>
      </c>
      <c r="K324" s="126">
        <f>SUM(K263+K277)</f>
        <v>0</v>
      </c>
      <c r="L324" s="126">
        <f>SUM(L263+L277)</f>
        <v>0</v>
      </c>
      <c r="M324" s="430">
        <f t="shared" si="230"/>
        <v>0</v>
      </c>
      <c r="N324" s="126">
        <f>SUM(N263+N277)</f>
        <v>0</v>
      </c>
      <c r="O324" s="126">
        <f>SUM(O263+O277)</f>
        <v>0</v>
      </c>
      <c r="P324" s="126">
        <f>SUM(P263+P277)</f>
        <v>0</v>
      </c>
      <c r="Q324" s="430">
        <f t="shared" si="228"/>
        <v>0</v>
      </c>
      <c r="R324" s="126">
        <f>SUM(R263+R277)</f>
        <v>0</v>
      </c>
      <c r="S324" s="126">
        <f>SUM(S263+S277)</f>
        <v>0</v>
      </c>
      <c r="T324" s="126">
        <f>SUM(T263+T277)</f>
        <v>0</v>
      </c>
      <c r="U324" s="430">
        <f t="shared" si="229"/>
        <v>0</v>
      </c>
      <c r="V324" s="126">
        <f>SUM(V263+V277)</f>
        <v>0</v>
      </c>
      <c r="W324" s="126">
        <f>SUM(W263+W277)</f>
        <v>0</v>
      </c>
      <c r="X324" s="126">
        <f>SUM(X263+X277)</f>
        <v>0</v>
      </c>
    </row>
    <row r="325" spans="1:24" ht="13.5" hidden="1" customHeight="1" x14ac:dyDescent="0.2">
      <c r="A325" s="654" t="s">
        <v>213</v>
      </c>
      <c r="B325" s="654"/>
      <c r="C325" s="654"/>
      <c r="D325" s="654"/>
      <c r="E325" s="654"/>
      <c r="F325" s="654"/>
      <c r="G325" s="654"/>
      <c r="H325" s="654"/>
      <c r="I325" s="430" t="e">
        <f t="shared" si="226"/>
        <v>#REF!</v>
      </c>
      <c r="J325" s="33" t="e">
        <f>SUM(#REF!+#REF!+#REF!)</f>
        <v>#REF!</v>
      </c>
      <c r="K325" s="33" t="e">
        <f>SUM(#REF!+#REF!+#REF!)</f>
        <v>#REF!</v>
      </c>
      <c r="L325" s="33" t="e">
        <f>SUM(#REF!+#REF!+#REF!)</f>
        <v>#REF!</v>
      </c>
      <c r="M325" s="430" t="e">
        <f t="shared" si="230"/>
        <v>#REF!</v>
      </c>
      <c r="N325" s="33" t="e">
        <f>SUM(#REF!+#REF!+#REF!)</f>
        <v>#REF!</v>
      </c>
      <c r="O325" s="33" t="e">
        <f>SUM(#REF!+#REF!+#REF!)</f>
        <v>#REF!</v>
      </c>
      <c r="P325" s="33" t="e">
        <f>SUM(#REF!+#REF!+#REF!)</f>
        <v>#REF!</v>
      </c>
      <c r="Q325" s="430" t="e">
        <f t="shared" si="228"/>
        <v>#REF!</v>
      </c>
      <c r="R325" s="33" t="e">
        <f>SUM(#REF!+#REF!+#REF!)</f>
        <v>#REF!</v>
      </c>
      <c r="S325" s="33" t="e">
        <f>SUM(#REF!+#REF!+#REF!)</f>
        <v>#REF!</v>
      </c>
      <c r="T325" s="33" t="e">
        <f>SUM(#REF!+#REF!+#REF!)</f>
        <v>#REF!</v>
      </c>
      <c r="U325" s="430" t="e">
        <f t="shared" si="229"/>
        <v>#REF!</v>
      </c>
      <c r="V325" s="33" t="e">
        <f>SUM(#REF!+#REF!+#REF!)</f>
        <v>#REF!</v>
      </c>
      <c r="W325" s="33" t="e">
        <f>SUM(#REF!+#REF!+#REF!)</f>
        <v>#REF!</v>
      </c>
      <c r="X325" s="33" t="e">
        <f>SUM(#REF!+#REF!+#REF!)</f>
        <v>#REF!</v>
      </c>
    </row>
    <row r="326" spans="1:24" ht="13.5" hidden="1" customHeight="1" x14ac:dyDescent="0.2">
      <c r="A326" s="654" t="s">
        <v>214</v>
      </c>
      <c r="B326" s="654"/>
      <c r="C326" s="654"/>
      <c r="D326" s="654"/>
      <c r="E326" s="654"/>
      <c r="F326" s="654"/>
      <c r="G326" s="654"/>
      <c r="H326" s="654"/>
      <c r="I326" s="430">
        <f t="shared" si="226"/>
        <v>0</v>
      </c>
      <c r="J326" s="33">
        <f>SUM(J269)</f>
        <v>0</v>
      </c>
      <c r="K326" s="33">
        <f>SUM(K269)</f>
        <v>0</v>
      </c>
      <c r="L326" s="33">
        <f>SUM(L269)</f>
        <v>0</v>
      </c>
      <c r="M326" s="430">
        <f t="shared" si="230"/>
        <v>0</v>
      </c>
      <c r="N326" s="33">
        <f>SUM(N269)</f>
        <v>0</v>
      </c>
      <c r="O326" s="33">
        <f>SUM(O269)</f>
        <v>0</v>
      </c>
      <c r="P326" s="33">
        <f>SUM(P269)</f>
        <v>0</v>
      </c>
      <c r="Q326" s="430">
        <f t="shared" si="228"/>
        <v>0</v>
      </c>
      <c r="R326" s="33">
        <f>SUM(R269)</f>
        <v>0</v>
      </c>
      <c r="S326" s="33">
        <f>SUM(S269)</f>
        <v>0</v>
      </c>
      <c r="T326" s="33">
        <f>SUM(T269)</f>
        <v>0</v>
      </c>
      <c r="U326" s="430">
        <f t="shared" si="229"/>
        <v>0</v>
      </c>
      <c r="V326" s="33">
        <f>SUM(V269)</f>
        <v>0</v>
      </c>
      <c r="W326" s="33">
        <f>SUM(W269)</f>
        <v>0</v>
      </c>
      <c r="X326" s="33">
        <f>SUM(X269)</f>
        <v>0</v>
      </c>
    </row>
    <row r="327" spans="1:24" ht="13.5" hidden="1" customHeight="1" x14ac:dyDescent="0.2">
      <c r="A327" s="654" t="s">
        <v>152</v>
      </c>
      <c r="B327" s="654"/>
      <c r="C327" s="654"/>
      <c r="D327" s="654"/>
      <c r="E327" s="654"/>
      <c r="F327" s="654"/>
      <c r="G327" s="654"/>
      <c r="H327" s="654"/>
      <c r="I327" s="135" t="e">
        <f t="shared" si="226"/>
        <v>#REF!</v>
      </c>
      <c r="J327" s="127" t="e">
        <f>SUM(J324+J325+J326)</f>
        <v>#REF!</v>
      </c>
      <c r="K327" s="127" t="e">
        <f>SUM(K324+K325+K326)</f>
        <v>#REF!</v>
      </c>
      <c r="L327" s="127" t="e">
        <f>SUM(L324+L325+L326)</f>
        <v>#REF!</v>
      </c>
      <c r="M327" s="430" t="e">
        <f t="shared" si="230"/>
        <v>#REF!</v>
      </c>
      <c r="N327" s="127" t="e">
        <f>SUM(N324+N325+N326)</f>
        <v>#REF!</v>
      </c>
      <c r="O327" s="127" t="e">
        <f>SUM(O324+O325+O326)</f>
        <v>#REF!</v>
      </c>
      <c r="P327" s="127" t="e">
        <f>SUM(P324+P325+P326)</f>
        <v>#REF!</v>
      </c>
      <c r="Q327" s="430" t="e">
        <f t="shared" si="228"/>
        <v>#REF!</v>
      </c>
      <c r="R327" s="127" t="e">
        <f>SUM(R324+R325+R326)</f>
        <v>#REF!</v>
      </c>
      <c r="S327" s="127" t="e">
        <f>SUM(S324+S325+S326)</f>
        <v>#REF!</v>
      </c>
      <c r="T327" s="127" t="e">
        <f>SUM(T324+T325+T326)</f>
        <v>#REF!</v>
      </c>
      <c r="U327" s="135" t="e">
        <f t="shared" si="229"/>
        <v>#REF!</v>
      </c>
      <c r="V327" s="127" t="e">
        <f>SUM(V324+V325+V326)</f>
        <v>#REF!</v>
      </c>
      <c r="W327" s="127" t="e">
        <f>SUM(W324+W325+W326)</f>
        <v>#REF!</v>
      </c>
      <c r="X327" s="127" t="e">
        <f>SUM(X324+X325+X326)</f>
        <v>#REF!</v>
      </c>
    </row>
    <row r="328" spans="1:24" ht="13.5" hidden="1" customHeight="1" x14ac:dyDescent="0.2">
      <c r="A328" s="661" t="s">
        <v>153</v>
      </c>
      <c r="B328" s="661"/>
      <c r="C328" s="661"/>
      <c r="D328" s="661"/>
      <c r="E328" s="661"/>
      <c r="F328" s="661"/>
      <c r="G328" s="661"/>
      <c r="H328" s="661"/>
      <c r="I328" s="430" t="e">
        <f t="shared" si="226"/>
        <v>#REF!</v>
      </c>
      <c r="J328" s="33" t="e">
        <f>SUM(#REF!)</f>
        <v>#REF!</v>
      </c>
      <c r="K328" s="33" t="e">
        <f>SUM(#REF!)</f>
        <v>#REF!</v>
      </c>
      <c r="L328" s="33" t="e">
        <f>SUM(#REF!)</f>
        <v>#REF!</v>
      </c>
      <c r="M328" s="430" t="e">
        <f t="shared" si="230"/>
        <v>#REF!</v>
      </c>
      <c r="N328" s="33" t="e">
        <f>SUM(#REF!)</f>
        <v>#REF!</v>
      </c>
      <c r="O328" s="33" t="e">
        <f>SUM(#REF!)</f>
        <v>#REF!</v>
      </c>
      <c r="P328" s="33" t="e">
        <f>SUM(#REF!)</f>
        <v>#REF!</v>
      </c>
      <c r="Q328" s="430" t="e">
        <f t="shared" si="228"/>
        <v>#REF!</v>
      </c>
      <c r="R328" s="33" t="e">
        <f>SUM(#REF!)</f>
        <v>#REF!</v>
      </c>
      <c r="S328" s="33" t="e">
        <f>SUM(#REF!)</f>
        <v>#REF!</v>
      </c>
      <c r="T328" s="33" t="e">
        <f>SUM(#REF!)</f>
        <v>#REF!</v>
      </c>
      <c r="U328" s="430" t="e">
        <f t="shared" si="229"/>
        <v>#REF!</v>
      </c>
      <c r="V328" s="33" t="e">
        <f>SUM(#REF!)</f>
        <v>#REF!</v>
      </c>
      <c r="W328" s="33" t="e">
        <f>SUM(#REF!)</f>
        <v>#REF!</v>
      </c>
      <c r="X328" s="33" t="e">
        <f>SUM(#REF!)</f>
        <v>#REF!</v>
      </c>
    </row>
    <row r="329" spans="1:24" ht="13.5" hidden="1" customHeight="1" x14ac:dyDescent="0.2">
      <c r="A329" s="661" t="s">
        <v>154</v>
      </c>
      <c r="B329" s="661"/>
      <c r="C329" s="661"/>
      <c r="D329" s="661"/>
      <c r="E329" s="661"/>
      <c r="F329" s="661"/>
      <c r="G329" s="661"/>
      <c r="H329" s="661"/>
      <c r="I329" s="430">
        <f t="shared" si="226"/>
        <v>0</v>
      </c>
      <c r="J329" s="33"/>
      <c r="K329" s="126"/>
      <c r="L329" s="20"/>
      <c r="M329" s="430">
        <f t="shared" si="230"/>
        <v>0</v>
      </c>
      <c r="N329" s="20"/>
      <c r="O329" s="126"/>
      <c r="P329" s="20"/>
      <c r="Q329" s="430">
        <f t="shared" si="228"/>
        <v>0</v>
      </c>
      <c r="R329" s="20"/>
      <c r="S329" s="126"/>
      <c r="T329" s="20"/>
      <c r="U329" s="430">
        <f t="shared" si="229"/>
        <v>0</v>
      </c>
      <c r="V329" s="20"/>
      <c r="W329" s="126"/>
      <c r="X329" s="20"/>
    </row>
    <row r="330" spans="1:24" ht="13.5" hidden="1" customHeight="1" x14ac:dyDescent="0.2">
      <c r="A330" s="661" t="s">
        <v>155</v>
      </c>
      <c r="B330" s="661"/>
      <c r="C330" s="661"/>
      <c r="D330" s="661"/>
      <c r="E330" s="661"/>
      <c r="F330" s="661"/>
      <c r="G330" s="661"/>
      <c r="H330" s="661"/>
      <c r="I330" s="432" t="e">
        <f t="shared" si="226"/>
        <v>#REF!</v>
      </c>
      <c r="J330" s="125" t="e">
        <f>SUM(J328+J329)</f>
        <v>#REF!</v>
      </c>
      <c r="K330" s="125" t="e">
        <f>SUM(K328+K329)</f>
        <v>#REF!</v>
      </c>
      <c r="L330" s="125" t="e">
        <f>SUM(L328+L329)</f>
        <v>#REF!</v>
      </c>
      <c r="M330" s="430" t="e">
        <f t="shared" si="230"/>
        <v>#REF!</v>
      </c>
      <c r="N330" s="125" t="e">
        <f>SUM(N328+N329)</f>
        <v>#REF!</v>
      </c>
      <c r="O330" s="125" t="e">
        <f>SUM(O328+O329)</f>
        <v>#REF!</v>
      </c>
      <c r="P330" s="125" t="e">
        <f>SUM(P328+P329)</f>
        <v>#REF!</v>
      </c>
      <c r="Q330" s="430" t="e">
        <f t="shared" si="228"/>
        <v>#REF!</v>
      </c>
      <c r="R330" s="125" t="e">
        <f>SUM(R328+R329)</f>
        <v>#REF!</v>
      </c>
      <c r="S330" s="125" t="e">
        <f>SUM(S328+S329)</f>
        <v>#REF!</v>
      </c>
      <c r="T330" s="125" t="e">
        <f>SUM(T328+T329)</f>
        <v>#REF!</v>
      </c>
      <c r="U330" s="432" t="e">
        <f t="shared" si="229"/>
        <v>#REF!</v>
      </c>
      <c r="V330" s="125" t="e">
        <f>SUM(V328+V329)</f>
        <v>#REF!</v>
      </c>
      <c r="W330" s="125" t="e">
        <f>SUM(W328+W329)</f>
        <v>#REF!</v>
      </c>
      <c r="X330" s="125" t="e">
        <f>SUM(X328+X329)</f>
        <v>#REF!</v>
      </c>
    </row>
    <row r="331" spans="1:24" ht="13.5" hidden="1" customHeight="1" x14ac:dyDescent="0.2">
      <c r="A331" s="660" t="s">
        <v>156</v>
      </c>
      <c r="B331" s="660"/>
      <c r="C331" s="660"/>
      <c r="D331" s="660"/>
      <c r="E331" s="660"/>
      <c r="F331" s="660"/>
      <c r="G331" s="660"/>
      <c r="H331" s="660"/>
      <c r="I331" s="430">
        <f t="shared" si="226"/>
        <v>0</v>
      </c>
      <c r="J331" s="33"/>
      <c r="K331" s="126"/>
      <c r="L331" s="20"/>
      <c r="M331" s="430">
        <f t="shared" si="230"/>
        <v>0</v>
      </c>
      <c r="N331" s="20"/>
      <c r="O331" s="126"/>
      <c r="P331" s="20"/>
      <c r="Q331" s="430">
        <f t="shared" si="228"/>
        <v>0</v>
      </c>
      <c r="R331" s="20"/>
      <c r="S331" s="126"/>
      <c r="T331" s="20"/>
      <c r="U331" s="430">
        <f t="shared" si="229"/>
        <v>0</v>
      </c>
      <c r="V331" s="20"/>
      <c r="W331" s="126"/>
      <c r="X331" s="20"/>
    </row>
    <row r="332" spans="1:24" ht="13.5" hidden="1" customHeight="1" x14ac:dyDescent="0.2">
      <c r="A332" s="660" t="s">
        <v>157</v>
      </c>
      <c r="B332" s="660"/>
      <c r="C332" s="660"/>
      <c r="D332" s="660"/>
      <c r="E332" s="660"/>
      <c r="F332" s="660"/>
      <c r="G332" s="660"/>
      <c r="H332" s="660"/>
      <c r="I332" s="430" t="e">
        <f t="shared" si="226"/>
        <v>#REF!</v>
      </c>
      <c r="J332" s="33" t="e">
        <f>SUM(#REF!)</f>
        <v>#REF!</v>
      </c>
      <c r="K332" s="33" t="e">
        <f>SUM(#REF!)</f>
        <v>#REF!</v>
      </c>
      <c r="L332" s="33" t="e">
        <f>SUM(#REF!)</f>
        <v>#REF!</v>
      </c>
      <c r="M332" s="430" t="e">
        <f t="shared" si="230"/>
        <v>#REF!</v>
      </c>
      <c r="N332" s="33" t="e">
        <f>SUM(#REF!)</f>
        <v>#REF!</v>
      </c>
      <c r="O332" s="33" t="e">
        <f>SUM(#REF!)</f>
        <v>#REF!</v>
      </c>
      <c r="P332" s="33" t="e">
        <f>SUM(#REF!)</f>
        <v>#REF!</v>
      </c>
      <c r="Q332" s="430" t="e">
        <f t="shared" si="228"/>
        <v>#REF!</v>
      </c>
      <c r="R332" s="33" t="e">
        <f>SUM(#REF!)</f>
        <v>#REF!</v>
      </c>
      <c r="S332" s="33" t="e">
        <f>SUM(#REF!)</f>
        <v>#REF!</v>
      </c>
      <c r="T332" s="33" t="e">
        <f>SUM(#REF!)</f>
        <v>#REF!</v>
      </c>
      <c r="U332" s="430" t="e">
        <f t="shared" si="229"/>
        <v>#REF!</v>
      </c>
      <c r="V332" s="33" t="e">
        <f>SUM(#REF!)</f>
        <v>#REF!</v>
      </c>
      <c r="W332" s="33" t="e">
        <f>SUM(#REF!)</f>
        <v>#REF!</v>
      </c>
      <c r="X332" s="33" t="e">
        <f>SUM(#REF!)</f>
        <v>#REF!</v>
      </c>
    </row>
    <row r="333" spans="1:24" ht="13.5" hidden="1" customHeight="1" x14ac:dyDescent="0.2">
      <c r="A333" s="660" t="s">
        <v>158</v>
      </c>
      <c r="B333" s="660"/>
      <c r="C333" s="660"/>
      <c r="D333" s="660"/>
      <c r="E333" s="660"/>
      <c r="F333" s="660"/>
      <c r="G333" s="660"/>
      <c r="H333" s="660"/>
      <c r="I333" s="433" t="e">
        <f t="shared" si="226"/>
        <v>#REF!</v>
      </c>
      <c r="J333" s="128" t="e">
        <f>SUM(J331+J332)</f>
        <v>#REF!</v>
      </c>
      <c r="K333" s="128" t="e">
        <f>SUM(K331+K332)</f>
        <v>#REF!</v>
      </c>
      <c r="L333" s="128" t="e">
        <f>SUM(L331+L332)</f>
        <v>#REF!</v>
      </c>
      <c r="M333" s="430" t="e">
        <f t="shared" si="230"/>
        <v>#REF!</v>
      </c>
      <c r="N333" s="128" t="e">
        <f>SUM(N331+N332)</f>
        <v>#REF!</v>
      </c>
      <c r="O333" s="128" t="e">
        <f>SUM(O331+O332)</f>
        <v>#REF!</v>
      </c>
      <c r="P333" s="128" t="e">
        <f>SUM(P331+P332)</f>
        <v>#REF!</v>
      </c>
      <c r="Q333" s="430" t="e">
        <f t="shared" si="228"/>
        <v>#REF!</v>
      </c>
      <c r="R333" s="128" t="e">
        <f>SUM(R331+R332)</f>
        <v>#REF!</v>
      </c>
      <c r="S333" s="128" t="e">
        <f>SUM(S331+S332)</f>
        <v>#REF!</v>
      </c>
      <c r="T333" s="128" t="e">
        <f>SUM(T331+T332)</f>
        <v>#REF!</v>
      </c>
      <c r="U333" s="433" t="e">
        <f t="shared" si="229"/>
        <v>#REF!</v>
      </c>
      <c r="V333" s="128" t="e">
        <f>SUM(V331+V332)</f>
        <v>#REF!</v>
      </c>
      <c r="W333" s="128" t="e">
        <f>SUM(W331+W332)</f>
        <v>#REF!</v>
      </c>
      <c r="X333" s="128" t="e">
        <f>SUM(X331+X332)</f>
        <v>#REF!</v>
      </c>
    </row>
    <row r="334" spans="1:24" ht="13.5" hidden="1" customHeight="1" x14ac:dyDescent="0.2">
      <c r="A334" s="659" t="s">
        <v>159</v>
      </c>
      <c r="B334" s="659"/>
      <c r="C334" s="659"/>
      <c r="D334" s="659"/>
      <c r="E334" s="659"/>
      <c r="F334" s="659"/>
      <c r="G334" s="659"/>
      <c r="H334" s="659"/>
      <c r="I334" s="430" t="e">
        <f t="shared" si="226"/>
        <v>#REF!</v>
      </c>
      <c r="J334" s="20" t="e">
        <f>SUM(#REF!+#REF!)</f>
        <v>#REF!</v>
      </c>
      <c r="K334" s="20" t="e">
        <f>SUM(#REF!+#REF!)</f>
        <v>#REF!</v>
      </c>
      <c r="L334" s="20" t="e">
        <f>SUM(#REF!+#REF!)</f>
        <v>#REF!</v>
      </c>
      <c r="M334" s="430" t="e">
        <f t="shared" si="230"/>
        <v>#REF!</v>
      </c>
      <c r="N334" s="20" t="e">
        <f>SUM(#REF!+#REF!)</f>
        <v>#REF!</v>
      </c>
      <c r="O334" s="20" t="e">
        <f>SUM(#REF!+#REF!)</f>
        <v>#REF!</v>
      </c>
      <c r="P334" s="20" t="e">
        <f>SUM(#REF!+#REF!)</f>
        <v>#REF!</v>
      </c>
      <c r="Q334" s="430" t="e">
        <f t="shared" si="228"/>
        <v>#REF!</v>
      </c>
      <c r="R334" s="20" t="e">
        <f>SUM(#REF!+#REF!)</f>
        <v>#REF!</v>
      </c>
      <c r="S334" s="20" t="e">
        <f>SUM(#REF!+#REF!)</f>
        <v>#REF!</v>
      </c>
      <c r="T334" s="20" t="e">
        <f>SUM(#REF!+#REF!)</f>
        <v>#REF!</v>
      </c>
      <c r="U334" s="430" t="e">
        <f t="shared" si="229"/>
        <v>#REF!</v>
      </c>
      <c r="V334" s="20" t="e">
        <f>SUM(#REF!+#REF!)</f>
        <v>#REF!</v>
      </c>
      <c r="W334" s="20" t="e">
        <f>SUM(#REF!+#REF!)</f>
        <v>#REF!</v>
      </c>
      <c r="X334" s="20" t="e">
        <f>SUM(#REF!+#REF!)</f>
        <v>#REF!</v>
      </c>
    </row>
    <row r="335" spans="1:24" ht="13.5" hidden="1" customHeight="1" x14ac:dyDescent="0.2">
      <c r="A335" s="659" t="s">
        <v>160</v>
      </c>
      <c r="B335" s="659"/>
      <c r="C335" s="659"/>
      <c r="D335" s="659"/>
      <c r="E335" s="659"/>
      <c r="F335" s="659"/>
      <c r="G335" s="659"/>
      <c r="H335" s="659"/>
      <c r="I335" s="430" t="e">
        <f t="shared" si="226"/>
        <v>#REF!</v>
      </c>
      <c r="J335" s="126" t="e">
        <f>SUM(#REF!+#REF!)</f>
        <v>#REF!</v>
      </c>
      <c r="K335" s="126" t="e">
        <f>SUM(#REF!+#REF!)</f>
        <v>#REF!</v>
      </c>
      <c r="L335" s="126" t="e">
        <f>SUM(#REF!+#REF!)</f>
        <v>#REF!</v>
      </c>
      <c r="M335" s="430" t="e">
        <f t="shared" si="230"/>
        <v>#REF!</v>
      </c>
      <c r="N335" s="126" t="e">
        <f>SUM(#REF!+#REF!)</f>
        <v>#REF!</v>
      </c>
      <c r="O335" s="126" t="e">
        <f>SUM(#REF!+#REF!)</f>
        <v>#REF!</v>
      </c>
      <c r="P335" s="126" t="e">
        <f>SUM(#REF!+#REF!)</f>
        <v>#REF!</v>
      </c>
      <c r="Q335" s="430" t="e">
        <f t="shared" si="228"/>
        <v>#REF!</v>
      </c>
      <c r="R335" s="126" t="e">
        <f>SUM(#REF!+#REF!)</f>
        <v>#REF!</v>
      </c>
      <c r="S335" s="126" t="e">
        <f>SUM(#REF!+#REF!)</f>
        <v>#REF!</v>
      </c>
      <c r="T335" s="126" t="e">
        <f>SUM(#REF!+#REF!)</f>
        <v>#REF!</v>
      </c>
      <c r="U335" s="430" t="e">
        <f t="shared" si="229"/>
        <v>#REF!</v>
      </c>
      <c r="V335" s="126" t="e">
        <f>SUM(#REF!+#REF!)</f>
        <v>#REF!</v>
      </c>
      <c r="W335" s="126" t="e">
        <f>SUM(#REF!+#REF!)</f>
        <v>#REF!</v>
      </c>
      <c r="X335" s="126" t="e">
        <f>SUM(#REF!+#REF!)</f>
        <v>#REF!</v>
      </c>
    </row>
    <row r="336" spans="1:24" ht="14.25" hidden="1" customHeight="1" x14ac:dyDescent="0.2">
      <c r="A336" s="659" t="s">
        <v>161</v>
      </c>
      <c r="B336" s="659"/>
      <c r="C336" s="659"/>
      <c r="D336" s="659"/>
      <c r="E336" s="659"/>
      <c r="F336" s="659"/>
      <c r="G336" s="659"/>
      <c r="H336" s="659"/>
      <c r="I336" s="430" t="e">
        <f t="shared" si="226"/>
        <v>#REF!</v>
      </c>
      <c r="J336" s="126" t="e">
        <f>SUM(#REF!)</f>
        <v>#REF!</v>
      </c>
      <c r="K336" s="126" t="e">
        <f>SUM(#REF!)</f>
        <v>#REF!</v>
      </c>
      <c r="L336" s="126" t="e">
        <f>SUM(#REF!)</f>
        <v>#REF!</v>
      </c>
      <c r="M336" s="430" t="e">
        <f t="shared" ref="M336:M355" si="231">SUM(N336+P336)</f>
        <v>#REF!</v>
      </c>
      <c r="N336" s="126" t="e">
        <f>SUM(#REF!)</f>
        <v>#REF!</v>
      </c>
      <c r="O336" s="126" t="e">
        <f>SUM(#REF!)</f>
        <v>#REF!</v>
      </c>
      <c r="P336" s="126" t="e">
        <f>SUM(#REF!)</f>
        <v>#REF!</v>
      </c>
      <c r="Q336" s="430" t="e">
        <f t="shared" ref="Q336:Q355" si="232">SUM(R336+T336)</f>
        <v>#REF!</v>
      </c>
      <c r="R336" s="126" t="e">
        <f>SUM(#REF!)</f>
        <v>#REF!</v>
      </c>
      <c r="S336" s="126" t="e">
        <f>SUM(#REF!)</f>
        <v>#REF!</v>
      </c>
      <c r="T336" s="126" t="e">
        <f>SUM(#REF!)</f>
        <v>#REF!</v>
      </c>
      <c r="U336" s="430" t="e">
        <f t="shared" ref="U336:U355" si="233">SUM(V336+X336)</f>
        <v>#REF!</v>
      </c>
      <c r="V336" s="126" t="e">
        <f>SUM(#REF!)</f>
        <v>#REF!</v>
      </c>
      <c r="W336" s="126" t="e">
        <f>SUM(#REF!)</f>
        <v>#REF!</v>
      </c>
      <c r="X336" s="126" t="e">
        <f>SUM(#REF!)</f>
        <v>#REF!</v>
      </c>
    </row>
    <row r="337" spans="1:24" ht="14.25" hidden="1" customHeight="1" x14ac:dyDescent="0.2">
      <c r="A337" s="659" t="s">
        <v>162</v>
      </c>
      <c r="B337" s="659"/>
      <c r="C337" s="659"/>
      <c r="D337" s="659"/>
      <c r="E337" s="659"/>
      <c r="F337" s="659"/>
      <c r="G337" s="659"/>
      <c r="H337" s="659"/>
      <c r="I337" s="430" t="e">
        <f t="shared" ref="I337:I355" si="234">SUM(J337+L337)</f>
        <v>#REF!</v>
      </c>
      <c r="J337" s="129" t="e">
        <f>SUM(J334+J335+J336)</f>
        <v>#REF!</v>
      </c>
      <c r="K337" s="129" t="e">
        <f>SUM(K334+K335+K336)</f>
        <v>#REF!</v>
      </c>
      <c r="L337" s="129" t="e">
        <f>SUM(L334+L335+L336)</f>
        <v>#REF!</v>
      </c>
      <c r="M337" s="430" t="e">
        <f t="shared" si="231"/>
        <v>#REF!</v>
      </c>
      <c r="N337" s="129" t="e">
        <f>SUM(N334+N335+N336)</f>
        <v>#REF!</v>
      </c>
      <c r="O337" s="129" t="e">
        <f>SUM(O334+O335+O336)</f>
        <v>#REF!</v>
      </c>
      <c r="P337" s="129" t="e">
        <f>SUM(P334+P335+P336)</f>
        <v>#REF!</v>
      </c>
      <c r="Q337" s="430" t="e">
        <f t="shared" si="232"/>
        <v>#REF!</v>
      </c>
      <c r="R337" s="129" t="e">
        <f>SUM(R334+R335+R336)</f>
        <v>#REF!</v>
      </c>
      <c r="S337" s="129" t="e">
        <f>SUM(S334+S335+S336)</f>
        <v>#REF!</v>
      </c>
      <c r="T337" s="129" t="e">
        <f>SUM(T334+T335+T336)</f>
        <v>#REF!</v>
      </c>
      <c r="U337" s="438" t="e">
        <f t="shared" si="233"/>
        <v>#REF!</v>
      </c>
      <c r="V337" s="129" t="e">
        <f>SUM(V334+V335+V336)</f>
        <v>#REF!</v>
      </c>
      <c r="W337" s="129" t="e">
        <f>SUM(W334+W335+W336)</f>
        <v>#REF!</v>
      </c>
      <c r="X337" s="129" t="e">
        <f>SUM(X334+X335+X336)</f>
        <v>#REF!</v>
      </c>
    </row>
    <row r="338" spans="1:24" ht="13.5" hidden="1" customHeight="1" x14ac:dyDescent="0.2">
      <c r="A338" s="656" t="s">
        <v>163</v>
      </c>
      <c r="B338" s="656"/>
      <c r="C338" s="656"/>
      <c r="D338" s="656"/>
      <c r="E338" s="656"/>
      <c r="F338" s="656"/>
      <c r="G338" s="656"/>
      <c r="H338" s="656"/>
      <c r="I338" s="430" t="e">
        <f t="shared" si="234"/>
        <v>#REF!</v>
      </c>
      <c r="J338" s="126" t="e">
        <f>SUM(#REF!)</f>
        <v>#REF!</v>
      </c>
      <c r="K338" s="126" t="e">
        <f>SUM(#REF!)</f>
        <v>#REF!</v>
      </c>
      <c r="L338" s="126" t="e">
        <f>SUM(#REF!)</f>
        <v>#REF!</v>
      </c>
      <c r="M338" s="430" t="e">
        <f t="shared" si="231"/>
        <v>#REF!</v>
      </c>
      <c r="N338" s="126" t="e">
        <f>SUM(#REF!)</f>
        <v>#REF!</v>
      </c>
      <c r="O338" s="126" t="e">
        <f>SUM(#REF!)</f>
        <v>#REF!</v>
      </c>
      <c r="P338" s="126" t="e">
        <f>SUM(#REF!)</f>
        <v>#REF!</v>
      </c>
      <c r="Q338" s="430" t="e">
        <f t="shared" si="232"/>
        <v>#REF!</v>
      </c>
      <c r="R338" s="126" t="e">
        <f>SUM(#REF!)</f>
        <v>#REF!</v>
      </c>
      <c r="S338" s="126" t="e">
        <f>SUM(#REF!)</f>
        <v>#REF!</v>
      </c>
      <c r="T338" s="126" t="e">
        <f>SUM(#REF!)</f>
        <v>#REF!</v>
      </c>
      <c r="U338" s="430" t="e">
        <f t="shared" si="233"/>
        <v>#REF!</v>
      </c>
      <c r="V338" s="126" t="e">
        <f>SUM(#REF!)</f>
        <v>#REF!</v>
      </c>
      <c r="W338" s="126" t="e">
        <f>SUM(#REF!)</f>
        <v>#REF!</v>
      </c>
      <c r="X338" s="126" t="e">
        <f>SUM(#REF!)</f>
        <v>#REF!</v>
      </c>
    </row>
    <row r="339" spans="1:24" ht="13.5" hidden="1" customHeight="1" x14ac:dyDescent="0.2">
      <c r="A339" s="656" t="s">
        <v>215</v>
      </c>
      <c r="B339" s="656"/>
      <c r="C339" s="656"/>
      <c r="D339" s="656"/>
      <c r="E339" s="656"/>
      <c r="F339" s="656"/>
      <c r="G339" s="656"/>
      <c r="H339" s="656"/>
      <c r="I339" s="430" t="e">
        <f t="shared" si="234"/>
        <v>#REF!</v>
      </c>
      <c r="J339" s="124" t="e">
        <f>SUM(J338)</f>
        <v>#REF!</v>
      </c>
      <c r="K339" s="124" t="e">
        <f t="shared" ref="K339:X339" si="235">SUM(K338)</f>
        <v>#REF!</v>
      </c>
      <c r="L339" s="124" t="e">
        <f t="shared" si="235"/>
        <v>#REF!</v>
      </c>
      <c r="M339" s="430" t="e">
        <f t="shared" si="231"/>
        <v>#REF!</v>
      </c>
      <c r="N339" s="124" t="e">
        <f t="shared" si="235"/>
        <v>#REF!</v>
      </c>
      <c r="O339" s="124" t="e">
        <f t="shared" si="235"/>
        <v>#REF!</v>
      </c>
      <c r="P339" s="124" t="e">
        <f t="shared" si="235"/>
        <v>#REF!</v>
      </c>
      <c r="Q339" s="430" t="e">
        <f t="shared" si="232"/>
        <v>#REF!</v>
      </c>
      <c r="R339" s="124" t="e">
        <f t="shared" si="235"/>
        <v>#REF!</v>
      </c>
      <c r="S339" s="124" t="e">
        <f t="shared" si="235"/>
        <v>#REF!</v>
      </c>
      <c r="T339" s="124" t="e">
        <f t="shared" si="235"/>
        <v>#REF!</v>
      </c>
      <c r="U339" s="431" t="e">
        <f t="shared" si="233"/>
        <v>#REF!</v>
      </c>
      <c r="V339" s="124" t="e">
        <f t="shared" si="235"/>
        <v>#REF!</v>
      </c>
      <c r="W339" s="124" t="e">
        <f t="shared" si="235"/>
        <v>#REF!</v>
      </c>
      <c r="X339" s="124" t="e">
        <f t="shared" si="235"/>
        <v>#REF!</v>
      </c>
    </row>
    <row r="340" spans="1:24" ht="13.5" hidden="1" customHeight="1" x14ac:dyDescent="0.2">
      <c r="A340" s="659" t="s">
        <v>216</v>
      </c>
      <c r="B340" s="659"/>
      <c r="C340" s="659"/>
      <c r="D340" s="659"/>
      <c r="E340" s="659"/>
      <c r="F340" s="659"/>
      <c r="G340" s="659"/>
      <c r="H340" s="659"/>
      <c r="I340" s="430">
        <f t="shared" si="234"/>
        <v>205.7</v>
      </c>
      <c r="J340" s="126">
        <f>SUM(J117+J118+J146)</f>
        <v>205.7</v>
      </c>
      <c r="K340" s="126">
        <f>SUM(K117+K118+K146)</f>
        <v>166.4</v>
      </c>
      <c r="L340" s="126">
        <f>SUM(L117+L118+L146)</f>
        <v>0</v>
      </c>
      <c r="M340" s="430">
        <f t="shared" si="231"/>
        <v>211.1</v>
      </c>
      <c r="N340" s="20">
        <f>SUM(N117+N118+N146)</f>
        <v>211.1</v>
      </c>
      <c r="O340" s="20">
        <f>SUM(O117+O118+O146)</f>
        <v>171.5</v>
      </c>
      <c r="P340" s="20">
        <f>SUM(P117+P118+P146)</f>
        <v>0</v>
      </c>
      <c r="Q340" s="430">
        <f t="shared" si="232"/>
        <v>211.1</v>
      </c>
      <c r="R340" s="20">
        <f>SUM(R117+R118+R146)</f>
        <v>211.1</v>
      </c>
      <c r="S340" s="20">
        <f>SUM(S117+S118+S146)</f>
        <v>171.5</v>
      </c>
      <c r="T340" s="20">
        <f>SUM(T117+T118+T146)</f>
        <v>0</v>
      </c>
      <c r="U340" s="430">
        <f t="shared" si="233"/>
        <v>211.1</v>
      </c>
      <c r="V340" s="20">
        <f>SUM(V117+V118+V146)</f>
        <v>211.1</v>
      </c>
      <c r="W340" s="20">
        <f>SUM(W117+W118+W146)</f>
        <v>171.5</v>
      </c>
      <c r="X340" s="20">
        <f>SUM(X117+X118+X146)</f>
        <v>0</v>
      </c>
    </row>
    <row r="341" spans="1:24" ht="13.5" hidden="1" customHeight="1" x14ac:dyDescent="0.2">
      <c r="A341" s="659" t="s">
        <v>217</v>
      </c>
      <c r="B341" s="659"/>
      <c r="C341" s="659"/>
      <c r="D341" s="659"/>
      <c r="E341" s="659"/>
      <c r="F341" s="659"/>
      <c r="G341" s="659"/>
      <c r="H341" s="659"/>
      <c r="I341" s="430">
        <f t="shared" si="234"/>
        <v>205.7</v>
      </c>
      <c r="J341" s="129">
        <f>SUM(J340)</f>
        <v>205.7</v>
      </c>
      <c r="K341" s="129">
        <f t="shared" ref="K341:X341" si="236">SUM(K340)</f>
        <v>166.4</v>
      </c>
      <c r="L341" s="129">
        <f t="shared" si="236"/>
        <v>0</v>
      </c>
      <c r="M341" s="430">
        <f t="shared" si="231"/>
        <v>211.1</v>
      </c>
      <c r="N341" s="129">
        <f t="shared" si="236"/>
        <v>211.1</v>
      </c>
      <c r="O341" s="129">
        <f t="shared" si="236"/>
        <v>171.5</v>
      </c>
      <c r="P341" s="129">
        <f t="shared" si="236"/>
        <v>0</v>
      </c>
      <c r="Q341" s="430">
        <f t="shared" si="232"/>
        <v>211.1</v>
      </c>
      <c r="R341" s="129">
        <f t="shared" si="236"/>
        <v>211.1</v>
      </c>
      <c r="S341" s="129">
        <f t="shared" si="236"/>
        <v>171.5</v>
      </c>
      <c r="T341" s="129">
        <f t="shared" si="236"/>
        <v>0</v>
      </c>
      <c r="U341" s="430">
        <f t="shared" si="233"/>
        <v>211.1</v>
      </c>
      <c r="V341" s="129">
        <f t="shared" si="236"/>
        <v>211.1</v>
      </c>
      <c r="W341" s="129">
        <f t="shared" si="236"/>
        <v>171.5</v>
      </c>
      <c r="X341" s="129">
        <f t="shared" si="236"/>
        <v>0</v>
      </c>
    </row>
    <row r="342" spans="1:24" ht="14.25" hidden="1" customHeight="1" x14ac:dyDescent="0.2">
      <c r="A342" s="658" t="s">
        <v>164</v>
      </c>
      <c r="B342" s="658"/>
      <c r="C342" s="658"/>
      <c r="D342" s="658"/>
      <c r="E342" s="658"/>
      <c r="F342" s="658"/>
      <c r="G342" s="658"/>
      <c r="H342" s="658"/>
      <c r="I342" s="430" t="e">
        <f t="shared" si="234"/>
        <v>#REF!</v>
      </c>
      <c r="J342" s="126" t="e">
        <f>SUM(J22+#REF!+J39+#REF!+J48+J51+J59)</f>
        <v>#REF!</v>
      </c>
      <c r="K342" s="126" t="e">
        <f>SUM(K22+#REF!+K39+#REF!+K48+K51+K59)</f>
        <v>#REF!</v>
      </c>
      <c r="L342" s="126" t="e">
        <f>SUM(L22+#REF!+L39+#REF!+L48+L51+L59)</f>
        <v>#REF!</v>
      </c>
      <c r="M342" s="430" t="e">
        <f>SUM(M22+#REF!+M39+#REF!+M48+M51+M59)</f>
        <v>#REF!</v>
      </c>
      <c r="N342" s="20" t="e">
        <f>SUM(N22+#REF!+N39+#REF!+N48+N51+N59)</f>
        <v>#REF!</v>
      </c>
      <c r="O342" s="126" t="e">
        <f>SUM(O22+#REF!+O39+#REF!+O48+O51+O59)</f>
        <v>#REF!</v>
      </c>
      <c r="P342" s="126" t="e">
        <f>SUM(P22+#REF!+P39+#REF!+P48+P51+P59)</f>
        <v>#REF!</v>
      </c>
      <c r="Q342" s="430" t="e">
        <f>SUM(Q22+#REF!+Q39+#REF!+Q48+Q51+Q59)</f>
        <v>#REF!</v>
      </c>
      <c r="R342" s="126" t="e">
        <f>SUM(R22+#REF!+R39+#REF!+R48+R51+R59)</f>
        <v>#REF!</v>
      </c>
      <c r="S342" s="126" t="e">
        <f>SUM(S22+#REF!+S39+#REF!+S48+S51+S59)</f>
        <v>#REF!</v>
      </c>
      <c r="T342" s="126" t="e">
        <f>SUM(T22+#REF!+T39+#REF!+T48+T51+T59)</f>
        <v>#REF!</v>
      </c>
      <c r="U342" s="430" t="e">
        <f>SUM(U22+#REF!+U39+#REF!+U48+U51+U59)</f>
        <v>#REF!</v>
      </c>
      <c r="V342" s="126" t="e">
        <f>SUM(V22+#REF!+V39+#REF!+V48+V51+V59)</f>
        <v>#REF!</v>
      </c>
      <c r="W342" s="126" t="e">
        <f>SUM(W22+#REF!+W39+#REF!+W48+W51+W59)</f>
        <v>#REF!</v>
      </c>
      <c r="X342" s="126" t="e">
        <f>SUM(X22+#REF!+X39+#REF!+X48+X51+X59)</f>
        <v>#REF!</v>
      </c>
    </row>
    <row r="343" spans="1:24" ht="13.5" hidden="1" customHeight="1" x14ac:dyDescent="0.2">
      <c r="A343" s="658" t="s">
        <v>165</v>
      </c>
      <c r="B343" s="658"/>
      <c r="C343" s="658"/>
      <c r="D343" s="658"/>
      <c r="E343" s="658"/>
      <c r="F343" s="658"/>
      <c r="G343" s="658"/>
      <c r="H343" s="658"/>
      <c r="I343" s="430" t="e">
        <f t="shared" si="234"/>
        <v>#REF!</v>
      </c>
      <c r="J343" s="126" t="e">
        <f>SUM(#REF!)</f>
        <v>#REF!</v>
      </c>
      <c r="K343" s="126" t="e">
        <f>SUM(#REF!)</f>
        <v>#REF!</v>
      </c>
      <c r="L343" s="126" t="e">
        <f>SUM(#REF!)</f>
        <v>#REF!</v>
      </c>
      <c r="M343" s="430" t="e">
        <f t="shared" si="231"/>
        <v>#REF!</v>
      </c>
      <c r="N343" s="20" t="e">
        <f>SUM(#REF!)</f>
        <v>#REF!</v>
      </c>
      <c r="O343" s="20" t="e">
        <f>SUM(#REF!)</f>
        <v>#REF!</v>
      </c>
      <c r="P343" s="20" t="e">
        <f>SUM(#REF!)</f>
        <v>#REF!</v>
      </c>
      <c r="Q343" s="430" t="e">
        <f t="shared" si="232"/>
        <v>#REF!</v>
      </c>
      <c r="R343" s="20" t="e">
        <f>SUM(#REF!)</f>
        <v>#REF!</v>
      </c>
      <c r="S343" s="20" t="e">
        <f>SUM(#REF!)</f>
        <v>#REF!</v>
      </c>
      <c r="T343" s="20" t="e">
        <f>SUM(#REF!)</f>
        <v>#REF!</v>
      </c>
      <c r="U343" s="430" t="e">
        <f t="shared" si="233"/>
        <v>#REF!</v>
      </c>
      <c r="V343" s="20" t="e">
        <f>SUM(#REF!)</f>
        <v>#REF!</v>
      </c>
      <c r="W343" s="20" t="e">
        <f>SUM(#REF!)</f>
        <v>#REF!</v>
      </c>
      <c r="X343" s="20" t="e">
        <f>SUM(#REF!)</f>
        <v>#REF!</v>
      </c>
    </row>
    <row r="344" spans="1:24" ht="14.25" hidden="1" customHeight="1" x14ac:dyDescent="0.2">
      <c r="A344" s="658" t="s">
        <v>166</v>
      </c>
      <c r="B344" s="658"/>
      <c r="C344" s="658"/>
      <c r="D344" s="658"/>
      <c r="E344" s="658"/>
      <c r="F344" s="658"/>
      <c r="G344" s="658"/>
      <c r="H344" s="658"/>
      <c r="I344" s="430" t="e">
        <f t="shared" si="234"/>
        <v>#REF!</v>
      </c>
      <c r="J344" s="130" t="e">
        <f>SUM(J342+J343)</f>
        <v>#REF!</v>
      </c>
      <c r="K344" s="130" t="e">
        <f>SUM(K342+K343)</f>
        <v>#REF!</v>
      </c>
      <c r="L344" s="130" t="e">
        <f>SUM(L342+L343)</f>
        <v>#REF!</v>
      </c>
      <c r="M344" s="430" t="e">
        <f t="shared" si="231"/>
        <v>#REF!</v>
      </c>
      <c r="N344" s="130" t="e">
        <f>SUM(N342+N343)</f>
        <v>#REF!</v>
      </c>
      <c r="O344" s="130" t="e">
        <f>SUM(O342+O343)</f>
        <v>#REF!</v>
      </c>
      <c r="P344" s="130" t="e">
        <f>SUM(P342+P343)</f>
        <v>#REF!</v>
      </c>
      <c r="Q344" s="430" t="e">
        <f t="shared" si="232"/>
        <v>#REF!</v>
      </c>
      <c r="R344" s="130" t="e">
        <f>SUM(R342+R343)</f>
        <v>#REF!</v>
      </c>
      <c r="S344" s="130" t="e">
        <f>SUM(S342+S343)</f>
        <v>#REF!</v>
      </c>
      <c r="T344" s="130" t="e">
        <f>SUM(T342+T343)</f>
        <v>#REF!</v>
      </c>
      <c r="U344" s="430" t="e">
        <f t="shared" si="233"/>
        <v>#REF!</v>
      </c>
      <c r="V344" s="130" t="e">
        <f>SUM(V342+V343)</f>
        <v>#REF!</v>
      </c>
      <c r="W344" s="130" t="e">
        <f>SUM(W342+W343)</f>
        <v>#REF!</v>
      </c>
      <c r="X344" s="130" t="e">
        <f>SUM(X342+X343)</f>
        <v>#REF!</v>
      </c>
    </row>
    <row r="345" spans="1:24" ht="14.25" hidden="1" customHeight="1" x14ac:dyDescent="0.2">
      <c r="A345" s="666" t="s">
        <v>167</v>
      </c>
      <c r="B345" s="666"/>
      <c r="C345" s="666"/>
      <c r="D345" s="666"/>
      <c r="E345" s="666"/>
      <c r="F345" s="666"/>
      <c r="G345" s="666"/>
      <c r="H345" s="666"/>
      <c r="I345" s="430" t="e">
        <f t="shared" si="234"/>
        <v>#REF!</v>
      </c>
      <c r="J345" s="126" t="e">
        <f>SUM(#REF!)</f>
        <v>#REF!</v>
      </c>
      <c r="K345" s="126" t="e">
        <f>SUM(#REF!)</f>
        <v>#REF!</v>
      </c>
      <c r="L345" s="126" t="e">
        <f>SUM(#REF!)</f>
        <v>#REF!</v>
      </c>
      <c r="M345" s="430" t="e">
        <f t="shared" si="231"/>
        <v>#REF!</v>
      </c>
      <c r="N345" s="126" t="e">
        <f>SUM(#REF!)</f>
        <v>#REF!</v>
      </c>
      <c r="O345" s="126" t="e">
        <f>SUM(#REF!)</f>
        <v>#REF!</v>
      </c>
      <c r="P345" s="126" t="e">
        <f>SUM(#REF!)</f>
        <v>#REF!</v>
      </c>
      <c r="Q345" s="430" t="e">
        <f t="shared" si="232"/>
        <v>#REF!</v>
      </c>
      <c r="R345" s="126" t="e">
        <f>SUM(#REF!)</f>
        <v>#REF!</v>
      </c>
      <c r="S345" s="126" t="e">
        <f>SUM(#REF!)</f>
        <v>#REF!</v>
      </c>
      <c r="T345" s="126" t="e">
        <f>SUM(#REF!)</f>
        <v>#REF!</v>
      </c>
      <c r="U345" s="430" t="e">
        <f t="shared" si="233"/>
        <v>#REF!</v>
      </c>
      <c r="V345" s="126" t="e">
        <f>SUM(#REF!)</f>
        <v>#REF!</v>
      </c>
      <c r="W345" s="126" t="e">
        <f>SUM(#REF!)</f>
        <v>#REF!</v>
      </c>
      <c r="X345" s="126" t="e">
        <f>SUM(#REF!)</f>
        <v>#REF!</v>
      </c>
    </row>
    <row r="346" spans="1:24" ht="13.5" hidden="1" customHeight="1" x14ac:dyDescent="0.2">
      <c r="A346" s="666" t="s">
        <v>168</v>
      </c>
      <c r="B346" s="666"/>
      <c r="C346" s="666"/>
      <c r="D346" s="666"/>
      <c r="E346" s="666"/>
      <c r="F346" s="666"/>
      <c r="G346" s="666"/>
      <c r="H346" s="666"/>
      <c r="I346" s="430" t="e">
        <f t="shared" si="234"/>
        <v>#REF!</v>
      </c>
      <c r="J346" s="126" t="e">
        <f>SUM(#REF!)</f>
        <v>#REF!</v>
      </c>
      <c r="K346" s="126" t="e">
        <f>SUM(#REF!)</f>
        <v>#REF!</v>
      </c>
      <c r="L346" s="126" t="e">
        <f>SUM(#REF!)</f>
        <v>#REF!</v>
      </c>
      <c r="M346" s="430" t="e">
        <f t="shared" si="231"/>
        <v>#REF!</v>
      </c>
      <c r="N346" s="126" t="e">
        <f>SUM(#REF!)</f>
        <v>#REF!</v>
      </c>
      <c r="O346" s="126" t="e">
        <f>SUM(#REF!)</f>
        <v>#REF!</v>
      </c>
      <c r="P346" s="126" t="e">
        <f>SUM(#REF!)</f>
        <v>#REF!</v>
      </c>
      <c r="Q346" s="430" t="e">
        <f t="shared" si="232"/>
        <v>#REF!</v>
      </c>
      <c r="R346" s="126" t="e">
        <f>SUM(#REF!)</f>
        <v>#REF!</v>
      </c>
      <c r="S346" s="126" t="e">
        <f>SUM(#REF!)</f>
        <v>#REF!</v>
      </c>
      <c r="T346" s="126" t="e">
        <f>SUM(#REF!)</f>
        <v>#REF!</v>
      </c>
      <c r="U346" s="430" t="e">
        <f t="shared" si="233"/>
        <v>#REF!</v>
      </c>
      <c r="V346" s="126" t="e">
        <f>SUM(#REF!)</f>
        <v>#REF!</v>
      </c>
      <c r="W346" s="126" t="e">
        <f>SUM(#REF!)</f>
        <v>#REF!</v>
      </c>
      <c r="X346" s="126" t="e">
        <f>SUM(#REF!)</f>
        <v>#REF!</v>
      </c>
    </row>
    <row r="347" spans="1:24" ht="13.5" hidden="1" customHeight="1" x14ac:dyDescent="0.2">
      <c r="A347" s="666" t="s">
        <v>169</v>
      </c>
      <c r="B347" s="666"/>
      <c r="C347" s="666"/>
      <c r="D347" s="666"/>
      <c r="E347" s="666"/>
      <c r="F347" s="666"/>
      <c r="G347" s="666"/>
      <c r="H347" s="666"/>
      <c r="I347" s="430" t="e">
        <f t="shared" si="234"/>
        <v>#REF!</v>
      </c>
      <c r="J347" s="45" t="e">
        <f>SUM(J345+J346)</f>
        <v>#REF!</v>
      </c>
      <c r="K347" s="45" t="e">
        <f>SUM(K345+K346)</f>
        <v>#REF!</v>
      </c>
      <c r="L347" s="45" t="e">
        <f>SUM(L345+L346)</f>
        <v>#REF!</v>
      </c>
      <c r="M347" s="430" t="e">
        <f t="shared" si="231"/>
        <v>#REF!</v>
      </c>
      <c r="N347" s="45" t="e">
        <f>SUM(N345+N346)</f>
        <v>#REF!</v>
      </c>
      <c r="O347" s="45" t="e">
        <f>SUM(O345+O346)</f>
        <v>#REF!</v>
      </c>
      <c r="P347" s="45" t="e">
        <f>SUM(P345+P346)</f>
        <v>#REF!</v>
      </c>
      <c r="Q347" s="430" t="e">
        <f t="shared" si="232"/>
        <v>#REF!</v>
      </c>
      <c r="R347" s="45" t="e">
        <f>SUM(R345+R346)</f>
        <v>#REF!</v>
      </c>
      <c r="S347" s="45" t="e">
        <f>SUM(S345+S346)</f>
        <v>#REF!</v>
      </c>
      <c r="T347" s="45" t="e">
        <f>SUM(T345+T346)</f>
        <v>#REF!</v>
      </c>
      <c r="U347" s="430" t="e">
        <f t="shared" si="233"/>
        <v>#REF!</v>
      </c>
      <c r="V347" s="45" t="e">
        <f>SUM(V345+V346)</f>
        <v>#REF!</v>
      </c>
      <c r="W347" s="45" t="e">
        <f>SUM(W345+W346)</f>
        <v>#REF!</v>
      </c>
      <c r="X347" s="45" t="e">
        <f>SUM(X345+X346)</f>
        <v>#REF!</v>
      </c>
    </row>
    <row r="348" spans="1:24" ht="13.5" hidden="1" customHeight="1" x14ac:dyDescent="0.2">
      <c r="A348" s="658" t="s">
        <v>229</v>
      </c>
      <c r="B348" s="658"/>
      <c r="C348" s="658"/>
      <c r="D348" s="658"/>
      <c r="E348" s="658"/>
      <c r="F348" s="658"/>
      <c r="G348" s="658"/>
      <c r="H348" s="658"/>
      <c r="I348" s="430">
        <f t="shared" si="234"/>
        <v>52.6</v>
      </c>
      <c r="J348" s="130">
        <f>SUM(J19)</f>
        <v>52.6</v>
      </c>
      <c r="K348" s="130">
        <f>SUM(K19)</f>
        <v>0</v>
      </c>
      <c r="L348" s="130"/>
      <c r="M348" s="430">
        <f t="shared" si="231"/>
        <v>0</v>
      </c>
      <c r="N348" s="131"/>
      <c r="O348" s="131"/>
      <c r="P348" s="131"/>
      <c r="Q348" s="430">
        <f t="shared" si="232"/>
        <v>0</v>
      </c>
      <c r="R348" s="131"/>
      <c r="S348" s="131"/>
      <c r="T348" s="131"/>
      <c r="U348" s="430">
        <f t="shared" si="233"/>
        <v>0</v>
      </c>
      <c r="V348" s="131"/>
      <c r="W348" s="131"/>
      <c r="X348" s="131"/>
    </row>
    <row r="349" spans="1:24" ht="13.5" hidden="1" customHeight="1" x14ac:dyDescent="0.2">
      <c r="A349" s="667" t="s">
        <v>230</v>
      </c>
      <c r="B349" s="668"/>
      <c r="C349" s="668"/>
      <c r="D349" s="668"/>
      <c r="E349" s="668"/>
      <c r="F349" s="668"/>
      <c r="G349" s="668"/>
      <c r="H349" s="669"/>
      <c r="I349" s="430" t="e">
        <f t="shared" si="234"/>
        <v>#REF!</v>
      </c>
      <c r="J349" s="130" t="e">
        <f>SUM(#REF!+#REF!+#REF!+#REF!+#REF!+#REF!+#REF!+#REF!+J56+#REF!+#REF!+#REF!)</f>
        <v>#REF!</v>
      </c>
      <c r="K349" s="130" t="e">
        <f>SUM(#REF!+#REF!+#REF!+#REF!+#REF!+#REF!+#REF!+#REF!+K56+#REF!+#REF!+#REF!)</f>
        <v>#REF!</v>
      </c>
      <c r="L349" s="130" t="e">
        <f>SUM(#REF!+#REF!+#REF!+#REF!+#REF!+#REF!+#REF!+#REF!+L56+#REF!+#REF!+#REF!)</f>
        <v>#REF!</v>
      </c>
      <c r="M349" s="430" t="e">
        <f t="shared" si="231"/>
        <v>#REF!</v>
      </c>
      <c r="N349" s="131" t="e">
        <f>SUM(#REF!+#REF!+#REF!+#REF!+#REF!+#REF!+#REF!+#REF!+N56+#REF!+#REF!+#REF!)</f>
        <v>#REF!</v>
      </c>
      <c r="O349" s="131" t="e">
        <f>SUM(#REF!+#REF!+#REF!+#REF!+#REF!+#REF!+#REF!+#REF!+O56+#REF!+#REF!+#REF!)</f>
        <v>#REF!</v>
      </c>
      <c r="P349" s="131" t="e">
        <f>SUM(#REF!+#REF!+#REF!+#REF!+#REF!+#REF!+#REF!+#REF!+P56+#REF!+#REF!+#REF!)</f>
        <v>#REF!</v>
      </c>
      <c r="Q349" s="430" t="e">
        <f t="shared" si="232"/>
        <v>#REF!</v>
      </c>
      <c r="R349" s="131" t="e">
        <f>SUM(#REF!+#REF!+#REF!+#REF!+#REF!+#REF!+#REF!+#REF!+R56+#REF!+#REF!+#REF!)</f>
        <v>#REF!</v>
      </c>
      <c r="S349" s="131" t="e">
        <f>SUM(#REF!+#REF!+#REF!+#REF!+#REF!+#REF!+#REF!+#REF!+S56+#REF!+#REF!+#REF!)</f>
        <v>#REF!</v>
      </c>
      <c r="T349" s="131" t="e">
        <f>SUM(#REF!+#REF!+#REF!+#REF!+#REF!+#REF!+#REF!+#REF!+T56+#REF!+#REF!+#REF!)</f>
        <v>#REF!</v>
      </c>
      <c r="U349" s="430" t="e">
        <f t="shared" si="233"/>
        <v>#REF!</v>
      </c>
      <c r="V349" s="131" t="e">
        <f>SUM(#REF!+#REF!+#REF!+#REF!+#REF!+#REF!+#REF!+#REF!+V56+#REF!+#REF!+#REF!)</f>
        <v>#REF!</v>
      </c>
      <c r="W349" s="131" t="e">
        <f>SUM(#REF!+#REF!+#REF!+#REF!+#REF!+#REF!+#REF!+#REF!+W56+#REF!+#REF!+#REF!)</f>
        <v>#REF!</v>
      </c>
      <c r="X349" s="131" t="e">
        <f>SUM(#REF!+#REF!+#REF!+#REF!+#REF!+#REF!+#REF!+#REF!+X56+#REF!+#REF!+#REF!)</f>
        <v>#REF!</v>
      </c>
    </row>
    <row r="350" spans="1:24" ht="13.5" hidden="1" customHeight="1" x14ac:dyDescent="0.2">
      <c r="A350" s="662" t="s">
        <v>218</v>
      </c>
      <c r="B350" s="662"/>
      <c r="C350" s="662"/>
      <c r="D350" s="662"/>
      <c r="E350" s="662"/>
      <c r="F350" s="662"/>
      <c r="G350" s="662"/>
      <c r="H350" s="662"/>
      <c r="I350" s="430">
        <f t="shared" si="234"/>
        <v>0</v>
      </c>
      <c r="J350" s="132">
        <f>SUM(J184)</f>
        <v>0</v>
      </c>
      <c r="K350" s="132">
        <f>SUM(K184)</f>
        <v>0</v>
      </c>
      <c r="L350" s="132">
        <f>SUM(L184)</f>
        <v>0</v>
      </c>
      <c r="M350" s="430">
        <f t="shared" si="231"/>
        <v>0</v>
      </c>
      <c r="N350" s="132">
        <f>SUM(N180)</f>
        <v>0</v>
      </c>
      <c r="O350" s="132">
        <f>SUM(O184)</f>
        <v>0</v>
      </c>
      <c r="P350" s="132">
        <f>SUM(P184)</f>
        <v>0</v>
      </c>
      <c r="Q350" s="430">
        <f t="shared" si="232"/>
        <v>0</v>
      </c>
      <c r="R350" s="132">
        <f>SUM(R184)</f>
        <v>0</v>
      </c>
      <c r="S350" s="132">
        <f>SUM(S184)</f>
        <v>0</v>
      </c>
      <c r="T350" s="132">
        <f>SUM(T184)</f>
        <v>0</v>
      </c>
      <c r="U350" s="430">
        <f t="shared" si="233"/>
        <v>0</v>
      </c>
      <c r="V350" s="132">
        <f>SUM(V184)</f>
        <v>0</v>
      </c>
      <c r="W350" s="132">
        <f>SUM(W184)</f>
        <v>0</v>
      </c>
      <c r="X350" s="132">
        <f>SUM(X184)</f>
        <v>0</v>
      </c>
    </row>
    <row r="351" spans="1:24" ht="13.5" hidden="1" customHeight="1" x14ac:dyDescent="0.2">
      <c r="A351" s="663" t="s">
        <v>235</v>
      </c>
      <c r="B351" s="664"/>
      <c r="C351" s="664"/>
      <c r="D351" s="664"/>
      <c r="E351" s="664"/>
      <c r="F351" s="664"/>
      <c r="G351" s="664"/>
      <c r="H351" s="665"/>
      <c r="I351" s="430"/>
      <c r="J351" s="132"/>
      <c r="K351" s="132"/>
      <c r="L351" s="132"/>
      <c r="M351" s="430" t="e">
        <f t="shared" si="231"/>
        <v>#REF!</v>
      </c>
      <c r="N351" s="132" t="e">
        <f>SUM(#REF!)</f>
        <v>#REF!</v>
      </c>
      <c r="O351" s="132" t="e">
        <f>SUM(#REF!)</f>
        <v>#REF!</v>
      </c>
      <c r="P351" s="132" t="e">
        <f>SUM(#REF!)</f>
        <v>#REF!</v>
      </c>
      <c r="Q351" s="430"/>
      <c r="R351" s="132"/>
      <c r="S351" s="132"/>
      <c r="T351" s="132"/>
      <c r="U351" s="430"/>
      <c r="V351" s="132"/>
      <c r="W351" s="132"/>
      <c r="X351" s="132"/>
    </row>
    <row r="352" spans="1:24" ht="13.5" hidden="1" customHeight="1" x14ac:dyDescent="0.2">
      <c r="A352" s="657" t="s">
        <v>219</v>
      </c>
      <c r="B352" s="657"/>
      <c r="C352" s="657"/>
      <c r="D352" s="657"/>
      <c r="E352" s="657"/>
      <c r="F352" s="657"/>
      <c r="G352" s="657"/>
      <c r="H352" s="657"/>
      <c r="I352" s="430">
        <f t="shared" si="234"/>
        <v>5.4</v>
      </c>
      <c r="J352" s="133">
        <f>SUM(J101)</f>
        <v>5.4</v>
      </c>
      <c r="K352" s="133">
        <f>SUM(K101)</f>
        <v>5.3</v>
      </c>
      <c r="L352" s="133">
        <f>SUM(L101)</f>
        <v>0</v>
      </c>
      <c r="M352" s="430">
        <f t="shared" si="231"/>
        <v>5.3</v>
      </c>
      <c r="N352" s="133">
        <f>SUM(N101)</f>
        <v>5.3</v>
      </c>
      <c r="O352" s="133">
        <f>SUM(O101)</f>
        <v>4.7</v>
      </c>
      <c r="P352" s="134">
        <f>SUM(P101)</f>
        <v>0</v>
      </c>
      <c r="Q352" s="430">
        <f t="shared" si="232"/>
        <v>5.3</v>
      </c>
      <c r="R352" s="134">
        <f>SUM(R101)</f>
        <v>5.3</v>
      </c>
      <c r="S352" s="134">
        <f>SUM(S101)</f>
        <v>4.7</v>
      </c>
      <c r="T352" s="134">
        <f>SUM(T101)</f>
        <v>0</v>
      </c>
      <c r="U352" s="430">
        <f t="shared" si="233"/>
        <v>5.3</v>
      </c>
      <c r="V352" s="134">
        <f>SUM(V101)</f>
        <v>5.3</v>
      </c>
      <c r="W352" s="134">
        <f>SUM(W101)</f>
        <v>4.7</v>
      </c>
      <c r="X352" s="134">
        <f>SUM(X101)</f>
        <v>0</v>
      </c>
    </row>
    <row r="353" spans="1:24" ht="13.5" hidden="1" customHeight="1" x14ac:dyDescent="0.2">
      <c r="A353" s="657" t="s">
        <v>220</v>
      </c>
      <c r="B353" s="657"/>
      <c r="C353" s="657"/>
      <c r="D353" s="657"/>
      <c r="E353" s="657"/>
      <c r="F353" s="657"/>
      <c r="G353" s="657"/>
      <c r="H353" s="657"/>
      <c r="I353" s="430">
        <f t="shared" si="234"/>
        <v>5.4</v>
      </c>
      <c r="J353" s="133">
        <f>SUM(J100)</f>
        <v>5.4</v>
      </c>
      <c r="K353" s="133">
        <f>SUM(K100)</f>
        <v>5.3</v>
      </c>
      <c r="L353" s="133">
        <f>SUM(L100)</f>
        <v>0</v>
      </c>
      <c r="M353" s="430">
        <f t="shared" si="231"/>
        <v>5.3</v>
      </c>
      <c r="N353" s="133">
        <f>SUM(N100)</f>
        <v>5.3</v>
      </c>
      <c r="O353" s="133">
        <f>SUM(O100)</f>
        <v>4.7</v>
      </c>
      <c r="P353" s="134">
        <f>SUM(P100)</f>
        <v>0</v>
      </c>
      <c r="Q353" s="430">
        <f t="shared" si="232"/>
        <v>5.3</v>
      </c>
      <c r="R353" s="134">
        <f>SUM(R100)</f>
        <v>5.3</v>
      </c>
      <c r="S353" s="134">
        <f>SUM(S100)</f>
        <v>4.7</v>
      </c>
      <c r="T353" s="134">
        <f>SUM(T100)</f>
        <v>0</v>
      </c>
      <c r="U353" s="430">
        <f t="shared" si="233"/>
        <v>5.3</v>
      </c>
      <c r="V353" s="134">
        <f>SUM(V100)</f>
        <v>5.3</v>
      </c>
      <c r="W353" s="134">
        <f>SUM(W100)</f>
        <v>4.7</v>
      </c>
      <c r="X353" s="134">
        <f>SUM(X100)</f>
        <v>0</v>
      </c>
    </row>
    <row r="354" spans="1:24" ht="13.5" hidden="1" customHeight="1" x14ac:dyDescent="0.2">
      <c r="A354" s="654" t="s">
        <v>221</v>
      </c>
      <c r="B354" s="654"/>
      <c r="C354" s="654"/>
      <c r="D354" s="654"/>
      <c r="E354" s="654"/>
      <c r="F354" s="654"/>
      <c r="G354" s="654"/>
      <c r="H354" s="654"/>
      <c r="I354" s="430" t="e">
        <f t="shared" si="234"/>
        <v>#REF!</v>
      </c>
      <c r="J354" s="135" t="e">
        <f>SUM(#REF!)</f>
        <v>#REF!</v>
      </c>
      <c r="K354" s="135" t="e">
        <f>SUM(#REF!)</f>
        <v>#REF!</v>
      </c>
      <c r="L354" s="135" t="e">
        <f>SUM(#REF!)</f>
        <v>#REF!</v>
      </c>
      <c r="M354" s="430" t="e">
        <f t="shared" si="231"/>
        <v>#REF!</v>
      </c>
      <c r="N354" s="135" t="e">
        <f>SUM(#REF!)</f>
        <v>#REF!</v>
      </c>
      <c r="O354" s="135" t="e">
        <f>SUM(#REF!)</f>
        <v>#REF!</v>
      </c>
      <c r="P354" s="135" t="e">
        <f>SUM(#REF!)</f>
        <v>#REF!</v>
      </c>
      <c r="Q354" s="430" t="e">
        <f t="shared" si="232"/>
        <v>#REF!</v>
      </c>
      <c r="R354" s="135" t="e">
        <f>SUM(#REF!)</f>
        <v>#REF!</v>
      </c>
      <c r="S354" s="135" t="e">
        <f>SUM(#REF!)</f>
        <v>#REF!</v>
      </c>
      <c r="T354" s="135" t="e">
        <f>SUM(#REF!)</f>
        <v>#REF!</v>
      </c>
      <c r="U354" s="430" t="e">
        <f t="shared" si="233"/>
        <v>#REF!</v>
      </c>
      <c r="V354" s="135" t="e">
        <f>SUM(#REF!)</f>
        <v>#REF!</v>
      </c>
      <c r="W354" s="135" t="e">
        <f>SUM(#REF!)</f>
        <v>#REF!</v>
      </c>
      <c r="X354" s="135" t="e">
        <f>SUM(#REF!)</f>
        <v>#REF!</v>
      </c>
    </row>
    <row r="355" spans="1:24" ht="15.75" hidden="1" customHeight="1" x14ac:dyDescent="0.2">
      <c r="A355" s="652" t="s">
        <v>170</v>
      </c>
      <c r="B355" s="652"/>
      <c r="C355" s="652"/>
      <c r="D355" s="652"/>
      <c r="E355" s="652"/>
      <c r="F355" s="652"/>
      <c r="G355" s="652"/>
      <c r="H355" s="652"/>
      <c r="I355" s="430" t="e">
        <f t="shared" si="234"/>
        <v>#REF!</v>
      </c>
      <c r="J355" s="136" t="e">
        <f>SUM(J317+J323+J327+J330+J337+J339+J341+J344+J347+J348+J349+J350+J352+J353+J354)</f>
        <v>#REF!</v>
      </c>
      <c r="K355" s="136" t="e">
        <f>SUM(K317+K323+K327+K330+K337+K339+K341+K344+K347+K348+K349+K350+K352+K353+K354)</f>
        <v>#REF!</v>
      </c>
      <c r="L355" s="136" t="e">
        <f>SUM(L317+L323+L327+L330+L337+L339+L341+L344+L347+L348+L349+L350+L352+L353+L354)</f>
        <v>#REF!</v>
      </c>
      <c r="M355" s="430" t="e">
        <f t="shared" si="231"/>
        <v>#REF!</v>
      </c>
      <c r="N355" s="136" t="e">
        <f>SUM(N317+N323+N327+N330+N333+N337+N339+N341+N344+N347+N350+N351+N352+N353+N354)</f>
        <v>#REF!</v>
      </c>
      <c r="O355" s="136" t="e">
        <f>SUM(O317+O323+O327+O330+O333+O337+O339+O341+O344+O347+O350+O351+O352+O353+O354)</f>
        <v>#REF!</v>
      </c>
      <c r="P355" s="136" t="e">
        <f>SUM(P317+P323+P327+P330+P333+P337+P339+P341+P344+P347+P350+P351+P352+P353+P354)</f>
        <v>#REF!</v>
      </c>
      <c r="Q355" s="430" t="e">
        <f t="shared" si="232"/>
        <v>#REF!</v>
      </c>
      <c r="R355" s="136" t="e">
        <f>SUM(R317+R323+R327+R330+R333+R337+R339+R341+R344+R347+R350+R352+R353+R354)</f>
        <v>#REF!</v>
      </c>
      <c r="S355" s="136" t="e">
        <f>SUM(S317+S323+S327+S330+S333+S337+S339+S341+S344+S347+S350+S352+S353+S354)</f>
        <v>#REF!</v>
      </c>
      <c r="T355" s="136" t="e">
        <f>SUM(T317+T323+T327+T330+T333+T337+T339+T341+T344+T347+T350+T352+T353+T354)</f>
        <v>#REF!</v>
      </c>
      <c r="U355" s="430" t="e">
        <f t="shared" si="233"/>
        <v>#REF!</v>
      </c>
      <c r="V355" s="136" t="e">
        <f>SUM(V317+V323+V327+V330+V333+V337+V339+V341+V344+V347+V350+V352+V353+V354)</f>
        <v>#REF!</v>
      </c>
      <c r="W355" s="136" t="e">
        <f>SUM(W317+W323+W327+W330+W333+W337+W339+W341+W344+W347+W350+W352+W353+W354)</f>
        <v>#REF!</v>
      </c>
      <c r="X355" s="136" t="e">
        <f>SUM(X317+X323+X327+X330+X333+X337+X339+X341+X344+X347+X350+X352+X353+X354)</f>
        <v>#REF!</v>
      </c>
    </row>
    <row r="357" spans="1:24" s="164" customFormat="1" x14ac:dyDescent="0.2">
      <c r="A357" s="162"/>
      <c r="B357" s="162"/>
      <c r="C357" s="162"/>
      <c r="D357" s="163"/>
      <c r="F357" s="165"/>
      <c r="G357" s="165"/>
      <c r="H357" s="166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</row>
    <row r="361" spans="1:24" x14ac:dyDescent="0.2">
      <c r="M361" s="243"/>
      <c r="N361" s="243"/>
      <c r="O361" s="243"/>
    </row>
  </sheetData>
  <sheetProtection selectLockedCells="1" selectUnlockedCells="1"/>
  <mergeCells count="647">
    <mergeCell ref="A72:A73"/>
    <mergeCell ref="B72:B73"/>
    <mergeCell ref="C72:C73"/>
    <mergeCell ref="D72:D73"/>
    <mergeCell ref="E72:E73"/>
    <mergeCell ref="F73:H73"/>
    <mergeCell ref="A151:A160"/>
    <mergeCell ref="D161:D166"/>
    <mergeCell ref="C161:C166"/>
    <mergeCell ref="B161:B166"/>
    <mergeCell ref="A161:A166"/>
    <mergeCell ref="D124:D133"/>
    <mergeCell ref="C124:C133"/>
    <mergeCell ref="B124:B133"/>
    <mergeCell ref="A124:A133"/>
    <mergeCell ref="C134:C148"/>
    <mergeCell ref="B134:B148"/>
    <mergeCell ref="A134:A148"/>
    <mergeCell ref="D134:D148"/>
    <mergeCell ref="A100:A111"/>
    <mergeCell ref="E124:E125"/>
    <mergeCell ref="G100:G103"/>
    <mergeCell ref="D100:D111"/>
    <mergeCell ref="E100:E103"/>
    <mergeCell ref="C151:C160"/>
    <mergeCell ref="B151:B160"/>
    <mergeCell ref="B207:B209"/>
    <mergeCell ref="E207:E209"/>
    <mergeCell ref="F202:H202"/>
    <mergeCell ref="F199:F201"/>
    <mergeCell ref="B205:B206"/>
    <mergeCell ref="C197:H197"/>
    <mergeCell ref="D175:D176"/>
    <mergeCell ref="F151:F163"/>
    <mergeCell ref="F166:H166"/>
    <mergeCell ref="D207:D209"/>
    <mergeCell ref="D203:D204"/>
    <mergeCell ref="B199:B202"/>
    <mergeCell ref="F185:H185"/>
    <mergeCell ref="B167:B168"/>
    <mergeCell ref="D169:D170"/>
    <mergeCell ref="E169:E170"/>
    <mergeCell ref="F190:F191"/>
    <mergeCell ref="G190:G191"/>
    <mergeCell ref="A210:A211"/>
    <mergeCell ref="F206:H206"/>
    <mergeCell ref="C210:C211"/>
    <mergeCell ref="D210:D211"/>
    <mergeCell ref="B203:B204"/>
    <mergeCell ref="B210:B211"/>
    <mergeCell ref="F207:F208"/>
    <mergeCell ref="G207:G208"/>
    <mergeCell ref="C205:C206"/>
    <mergeCell ref="H117:H118"/>
    <mergeCell ref="C100:C111"/>
    <mergeCell ref="D116:D123"/>
    <mergeCell ref="G116:G122"/>
    <mergeCell ref="F100:F110"/>
    <mergeCell ref="B1:D1"/>
    <mergeCell ref="A243:A244"/>
    <mergeCell ref="B243:B244"/>
    <mergeCell ref="C243:C244"/>
    <mergeCell ref="D243:D244"/>
    <mergeCell ref="A190:A192"/>
    <mergeCell ref="A203:A204"/>
    <mergeCell ref="A195:A196"/>
    <mergeCell ref="A207:A209"/>
    <mergeCell ref="A205:A206"/>
    <mergeCell ref="B195:B196"/>
    <mergeCell ref="C195:C196"/>
    <mergeCell ref="C203:C204"/>
    <mergeCell ref="B149:B150"/>
    <mergeCell ref="D92:D93"/>
    <mergeCell ref="A55:A57"/>
    <mergeCell ref="A8:X8"/>
    <mergeCell ref="F215:F216"/>
    <mergeCell ref="G215:G216"/>
    <mergeCell ref="F83:H83"/>
    <mergeCell ref="A92:A93"/>
    <mergeCell ref="D94:D96"/>
    <mergeCell ref="C97:C99"/>
    <mergeCell ref="F99:H99"/>
    <mergeCell ref="A84:A86"/>
    <mergeCell ref="A81:A83"/>
    <mergeCell ref="G87:G88"/>
    <mergeCell ref="F87:F88"/>
    <mergeCell ref="A87:A89"/>
    <mergeCell ref="A90:A91"/>
    <mergeCell ref="C92:C93"/>
    <mergeCell ref="F93:H93"/>
    <mergeCell ref="F91:H91"/>
    <mergeCell ref="B94:B96"/>
    <mergeCell ref="E36:E37"/>
    <mergeCell ref="G38:G39"/>
    <mergeCell ref="C84:C86"/>
    <mergeCell ref="B87:B89"/>
    <mergeCell ref="E76:E77"/>
    <mergeCell ref="D90:D91"/>
    <mergeCell ref="F89:H89"/>
    <mergeCell ref="B76:B77"/>
    <mergeCell ref="E78:E80"/>
    <mergeCell ref="D81:D83"/>
    <mergeCell ref="C76:C77"/>
    <mergeCell ref="D78:D80"/>
    <mergeCell ref="B78:B80"/>
    <mergeCell ref="B84:B86"/>
    <mergeCell ref="E84:E86"/>
    <mergeCell ref="D84:D86"/>
    <mergeCell ref="E90:E91"/>
    <mergeCell ref="F77:H77"/>
    <mergeCell ref="F81:F82"/>
    <mergeCell ref="F78:F79"/>
    <mergeCell ref="G78:G79"/>
    <mergeCell ref="B81:B83"/>
    <mergeCell ref="C78:C80"/>
    <mergeCell ref="C90:C91"/>
    <mergeCell ref="B55:B57"/>
    <mergeCell ref="F46:H46"/>
    <mergeCell ref="F37:H37"/>
    <mergeCell ref="E33:E35"/>
    <mergeCell ref="F38:F39"/>
    <mergeCell ref="B50:B52"/>
    <mergeCell ref="B12:B13"/>
    <mergeCell ref="B33:B35"/>
    <mergeCell ref="G50:G51"/>
    <mergeCell ref="C36:C37"/>
    <mergeCell ref="F52:H52"/>
    <mergeCell ref="B14:B32"/>
    <mergeCell ref="D12:D13"/>
    <mergeCell ref="G14:G31"/>
    <mergeCell ref="D50:D52"/>
    <mergeCell ref="D14:D29"/>
    <mergeCell ref="E24:E29"/>
    <mergeCell ref="F50:F51"/>
    <mergeCell ref="D47:D49"/>
    <mergeCell ref="F42:H42"/>
    <mergeCell ref="F33:F34"/>
    <mergeCell ref="F32:H32"/>
    <mergeCell ref="B36:B37"/>
    <mergeCell ref="D36:D37"/>
    <mergeCell ref="A9:X9"/>
    <mergeCell ref="B10:X10"/>
    <mergeCell ref="A33:A35"/>
    <mergeCell ref="C11:X11"/>
    <mergeCell ref="B65:B66"/>
    <mergeCell ref="C65:C66"/>
    <mergeCell ref="D65:D66"/>
    <mergeCell ref="B67:B69"/>
    <mergeCell ref="F60:H60"/>
    <mergeCell ref="G55:G56"/>
    <mergeCell ref="D41:D42"/>
    <mergeCell ref="C47:C49"/>
    <mergeCell ref="F57:H57"/>
    <mergeCell ref="F54:H54"/>
    <mergeCell ref="F44:H44"/>
    <mergeCell ref="E50:E52"/>
    <mergeCell ref="G58:G59"/>
    <mergeCell ref="G47:G48"/>
    <mergeCell ref="C41:C42"/>
    <mergeCell ref="D43:D44"/>
    <mergeCell ref="E43:E44"/>
    <mergeCell ref="D67:D69"/>
    <mergeCell ref="C67:C69"/>
    <mergeCell ref="C63:C64"/>
    <mergeCell ref="P6:P7"/>
    <mergeCell ref="A12:A13"/>
    <mergeCell ref="E12:E13"/>
    <mergeCell ref="F13:H13"/>
    <mergeCell ref="F80:H80"/>
    <mergeCell ref="E53:E54"/>
    <mergeCell ref="E67:E69"/>
    <mergeCell ref="F64:H64"/>
    <mergeCell ref="D63:D64"/>
    <mergeCell ref="F66:H66"/>
    <mergeCell ref="C75:X75"/>
    <mergeCell ref="C74:H74"/>
    <mergeCell ref="L6:L7"/>
    <mergeCell ref="E4:E7"/>
    <mergeCell ref="G4:G7"/>
    <mergeCell ref="D4:D7"/>
    <mergeCell ref="C33:C35"/>
    <mergeCell ref="F35:H35"/>
    <mergeCell ref="I4:L4"/>
    <mergeCell ref="E14:E15"/>
    <mergeCell ref="C12:C13"/>
    <mergeCell ref="D33:D35"/>
    <mergeCell ref="C14:C32"/>
    <mergeCell ref="G33:G34"/>
    <mergeCell ref="A2:X2"/>
    <mergeCell ref="A3:X3"/>
    <mergeCell ref="A4:A7"/>
    <mergeCell ref="B4:B7"/>
    <mergeCell ref="C4:C7"/>
    <mergeCell ref="V5:X5"/>
    <mergeCell ref="R6:S6"/>
    <mergeCell ref="T6:T7"/>
    <mergeCell ref="I5:I7"/>
    <mergeCell ref="H4:H7"/>
    <mergeCell ref="U4:X4"/>
    <mergeCell ref="Q4:T4"/>
    <mergeCell ref="Q5:Q7"/>
    <mergeCell ref="J6:K6"/>
    <mergeCell ref="M5:M7"/>
    <mergeCell ref="M4:P4"/>
    <mergeCell ref="X6:X7"/>
    <mergeCell ref="U5:U7"/>
    <mergeCell ref="N5:P5"/>
    <mergeCell ref="V6:W6"/>
    <mergeCell ref="F4:F7"/>
    <mergeCell ref="R5:T5"/>
    <mergeCell ref="J5:L5"/>
    <mergeCell ref="N6:O6"/>
    <mergeCell ref="A14:A32"/>
    <mergeCell ref="A53:A54"/>
    <mergeCell ref="B90:B91"/>
    <mergeCell ref="E38:E40"/>
    <mergeCell ref="D38:D40"/>
    <mergeCell ref="A41:A42"/>
    <mergeCell ref="C38:C40"/>
    <mergeCell ref="C43:C44"/>
    <mergeCell ref="D76:D77"/>
    <mergeCell ref="D61:D62"/>
    <mergeCell ref="E45:E46"/>
    <mergeCell ref="E41:E42"/>
    <mergeCell ref="A76:A77"/>
    <mergeCell ref="A65:A66"/>
    <mergeCell ref="D53:D54"/>
    <mergeCell ref="C53:C54"/>
    <mergeCell ref="A47:A49"/>
    <mergeCell ref="A38:A40"/>
    <mergeCell ref="A45:A46"/>
    <mergeCell ref="B41:B42"/>
    <mergeCell ref="A36:A37"/>
    <mergeCell ref="B63:B64"/>
    <mergeCell ref="B45:B46"/>
    <mergeCell ref="B53:B54"/>
    <mergeCell ref="F49:H49"/>
    <mergeCell ref="F47:F48"/>
    <mergeCell ref="E58:E60"/>
    <mergeCell ref="F58:F59"/>
    <mergeCell ref="E55:E57"/>
    <mergeCell ref="D45:D46"/>
    <mergeCell ref="C45:C46"/>
    <mergeCell ref="D58:D60"/>
    <mergeCell ref="F55:F56"/>
    <mergeCell ref="D55:D57"/>
    <mergeCell ref="E47:E49"/>
    <mergeCell ref="B47:B49"/>
    <mergeCell ref="C50:C52"/>
    <mergeCell ref="B38:B40"/>
    <mergeCell ref="D151:D160"/>
    <mergeCell ref="G134:G135"/>
    <mergeCell ref="F62:H62"/>
    <mergeCell ref="A43:A44"/>
    <mergeCell ref="B43:B44"/>
    <mergeCell ref="B58:B60"/>
    <mergeCell ref="C55:C57"/>
    <mergeCell ref="C58:C60"/>
    <mergeCell ref="F40:H40"/>
    <mergeCell ref="A61:A62"/>
    <mergeCell ref="A50:A52"/>
    <mergeCell ref="E144:E145"/>
    <mergeCell ref="F148:H148"/>
    <mergeCell ref="F123:H123"/>
    <mergeCell ref="G126:G127"/>
    <mergeCell ref="G124:G125"/>
    <mergeCell ref="F69:H69"/>
    <mergeCell ref="C61:C62"/>
    <mergeCell ref="E61:E62"/>
    <mergeCell ref="A67:A69"/>
    <mergeCell ref="A58:A60"/>
    <mergeCell ref="A63:A64"/>
    <mergeCell ref="E134:E135"/>
    <mergeCell ref="E167:E168"/>
    <mergeCell ref="F147:H147"/>
    <mergeCell ref="E142:E143"/>
    <mergeCell ref="G130:G131"/>
    <mergeCell ref="E138:E139"/>
    <mergeCell ref="E130:E131"/>
    <mergeCell ref="F146:H146"/>
    <mergeCell ref="G144:G145"/>
    <mergeCell ref="G132:G133"/>
    <mergeCell ref="G136:G137"/>
    <mergeCell ref="F168:H168"/>
    <mergeCell ref="E65:E66"/>
    <mergeCell ref="E63:E64"/>
    <mergeCell ref="C87:C89"/>
    <mergeCell ref="D87:D89"/>
    <mergeCell ref="A97:A99"/>
    <mergeCell ref="G81:G82"/>
    <mergeCell ref="E128:E129"/>
    <mergeCell ref="F111:H111"/>
    <mergeCell ref="H120:H122"/>
    <mergeCell ref="C149:C150"/>
    <mergeCell ref="G128:G129"/>
    <mergeCell ref="A233:A234"/>
    <mergeCell ref="F242:H242"/>
    <mergeCell ref="C260:H260"/>
    <mergeCell ref="C272:C275"/>
    <mergeCell ref="F270:H271"/>
    <mergeCell ref="F274:H275"/>
    <mergeCell ref="D247:D250"/>
    <mergeCell ref="F247:F249"/>
    <mergeCell ref="A241:A242"/>
    <mergeCell ref="D245:D246"/>
    <mergeCell ref="B245:B246"/>
    <mergeCell ref="C245:C246"/>
    <mergeCell ref="F244:H244"/>
    <mergeCell ref="C254:X254"/>
    <mergeCell ref="E245:E246"/>
    <mergeCell ref="F259:H259"/>
    <mergeCell ref="H262:H263"/>
    <mergeCell ref="F255:F256"/>
    <mergeCell ref="G255:G256"/>
    <mergeCell ref="E247:E250"/>
    <mergeCell ref="F250:H250"/>
    <mergeCell ref="A245:A246"/>
    <mergeCell ref="F240:H240"/>
    <mergeCell ref="B241:B242"/>
    <mergeCell ref="A307:H307"/>
    <mergeCell ref="A304:H304"/>
    <mergeCell ref="A312:H312"/>
    <mergeCell ref="F268:F269"/>
    <mergeCell ref="B268:B271"/>
    <mergeCell ref="A299:H299"/>
    <mergeCell ref="A298:H298"/>
    <mergeCell ref="A300:H300"/>
    <mergeCell ref="A314:H314"/>
    <mergeCell ref="A305:H305"/>
    <mergeCell ref="A306:H306"/>
    <mergeCell ref="G272:G273"/>
    <mergeCell ref="H268:H269"/>
    <mergeCell ref="A302:H302"/>
    <mergeCell ref="A301:H301"/>
    <mergeCell ref="A272:A275"/>
    <mergeCell ref="F272:F273"/>
    <mergeCell ref="D272:D275"/>
    <mergeCell ref="H276:H277"/>
    <mergeCell ref="D276:D281"/>
    <mergeCell ref="A268:A271"/>
    <mergeCell ref="E268:E271"/>
    <mergeCell ref="C268:C271"/>
    <mergeCell ref="A290:H290"/>
    <mergeCell ref="A237:A240"/>
    <mergeCell ref="F266:H267"/>
    <mergeCell ref="C253:H253"/>
    <mergeCell ref="E262:E267"/>
    <mergeCell ref="F262:F265"/>
    <mergeCell ref="C261:X261"/>
    <mergeCell ref="A247:A250"/>
    <mergeCell ref="B247:B250"/>
    <mergeCell ref="C247:C250"/>
    <mergeCell ref="C255:C257"/>
    <mergeCell ref="E255:E257"/>
    <mergeCell ref="A258:A259"/>
    <mergeCell ref="G247:G249"/>
    <mergeCell ref="D237:D240"/>
    <mergeCell ref="E243:E244"/>
    <mergeCell ref="F237:F239"/>
    <mergeCell ref="G237:G239"/>
    <mergeCell ref="A251:A252"/>
    <mergeCell ref="B251:B252"/>
    <mergeCell ref="C251:C252"/>
    <mergeCell ref="D251:D252"/>
    <mergeCell ref="E251:E252"/>
    <mergeCell ref="F252:H252"/>
    <mergeCell ref="A350:H350"/>
    <mergeCell ref="A351:H351"/>
    <mergeCell ref="A311:H311"/>
    <mergeCell ref="A324:H324"/>
    <mergeCell ref="A319:H319"/>
    <mergeCell ref="A321:H321"/>
    <mergeCell ref="A322:H322"/>
    <mergeCell ref="A331:H331"/>
    <mergeCell ref="A330:H330"/>
    <mergeCell ref="A325:H325"/>
    <mergeCell ref="A323:H323"/>
    <mergeCell ref="A320:H320"/>
    <mergeCell ref="A349:H349"/>
    <mergeCell ref="A326:H326"/>
    <mergeCell ref="A327:H327"/>
    <mergeCell ref="A346:H346"/>
    <mergeCell ref="A347:H347"/>
    <mergeCell ref="A348:H348"/>
    <mergeCell ref="A317:H317"/>
    <mergeCell ref="A315:H315"/>
    <mergeCell ref="A344:H344"/>
    <mergeCell ref="A345:H345"/>
    <mergeCell ref="A316:H316"/>
    <mergeCell ref="A355:H355"/>
    <mergeCell ref="A303:X303"/>
    <mergeCell ref="A354:H354"/>
    <mergeCell ref="A313:H313"/>
    <mergeCell ref="A338:H338"/>
    <mergeCell ref="A339:H339"/>
    <mergeCell ref="A318:H318"/>
    <mergeCell ref="A308:H308"/>
    <mergeCell ref="A309:H309"/>
    <mergeCell ref="A310:H310"/>
    <mergeCell ref="A353:H353"/>
    <mergeCell ref="A343:H343"/>
    <mergeCell ref="A342:H342"/>
    <mergeCell ref="A334:H334"/>
    <mergeCell ref="A335:H335"/>
    <mergeCell ref="A336:H336"/>
    <mergeCell ref="A352:H352"/>
    <mergeCell ref="A337:H337"/>
    <mergeCell ref="A332:H332"/>
    <mergeCell ref="A328:H328"/>
    <mergeCell ref="A329:H329"/>
    <mergeCell ref="A340:H340"/>
    <mergeCell ref="A341:H341"/>
    <mergeCell ref="A333:H333"/>
    <mergeCell ref="A297:H297"/>
    <mergeCell ref="A296:H296"/>
    <mergeCell ref="A292:H292"/>
    <mergeCell ref="A284:H284"/>
    <mergeCell ref="B283:H283"/>
    <mergeCell ref="A289:H289"/>
    <mergeCell ref="A286:H286"/>
    <mergeCell ref="A287:H287"/>
    <mergeCell ref="A288:H288"/>
    <mergeCell ref="A295:H295"/>
    <mergeCell ref="A285:H285"/>
    <mergeCell ref="A291:H291"/>
    <mergeCell ref="C282:H282"/>
    <mergeCell ref="A293:H293"/>
    <mergeCell ref="A294:H294"/>
    <mergeCell ref="F280:H281"/>
    <mergeCell ref="E272:E275"/>
    <mergeCell ref="A255:A257"/>
    <mergeCell ref="G262:G265"/>
    <mergeCell ref="H264:H265"/>
    <mergeCell ref="D262:D267"/>
    <mergeCell ref="E276:E281"/>
    <mergeCell ref="C276:C281"/>
    <mergeCell ref="B262:B267"/>
    <mergeCell ref="B258:B259"/>
    <mergeCell ref="C258:C259"/>
    <mergeCell ref="D258:D259"/>
    <mergeCell ref="C262:C267"/>
    <mergeCell ref="D268:D271"/>
    <mergeCell ref="G268:G269"/>
    <mergeCell ref="A227:A228"/>
    <mergeCell ref="A229:A230"/>
    <mergeCell ref="A262:A267"/>
    <mergeCell ref="F257:H257"/>
    <mergeCell ref="H272:H273"/>
    <mergeCell ref="H278:H279"/>
    <mergeCell ref="F276:F279"/>
    <mergeCell ref="G276:G279"/>
    <mergeCell ref="F246:H246"/>
    <mergeCell ref="E258:E259"/>
    <mergeCell ref="B229:B230"/>
    <mergeCell ref="B235:B236"/>
    <mergeCell ref="F236:H236"/>
    <mergeCell ref="A276:A281"/>
    <mergeCell ref="B276:B281"/>
    <mergeCell ref="B272:B275"/>
    <mergeCell ref="D241:D242"/>
    <mergeCell ref="A235:A236"/>
    <mergeCell ref="B255:B257"/>
    <mergeCell ref="C241:C242"/>
    <mergeCell ref="E241:E242"/>
    <mergeCell ref="D255:D257"/>
    <mergeCell ref="E229:E230"/>
    <mergeCell ref="B227:B228"/>
    <mergeCell ref="B233:B234"/>
    <mergeCell ref="C227:C228"/>
    <mergeCell ref="E237:E240"/>
    <mergeCell ref="C235:C236"/>
    <mergeCell ref="F230:H230"/>
    <mergeCell ref="D235:D236"/>
    <mergeCell ref="C233:C234"/>
    <mergeCell ref="D229:D230"/>
    <mergeCell ref="B237:B240"/>
    <mergeCell ref="C229:C230"/>
    <mergeCell ref="E233:E234"/>
    <mergeCell ref="E227:E228"/>
    <mergeCell ref="T1:X1"/>
    <mergeCell ref="F179:F180"/>
    <mergeCell ref="G179:G180"/>
    <mergeCell ref="F96:H96"/>
    <mergeCell ref="F176:H176"/>
    <mergeCell ref="E225:E226"/>
    <mergeCell ref="D222:D224"/>
    <mergeCell ref="G222:G223"/>
    <mergeCell ref="B187:H187"/>
    <mergeCell ref="C167:C168"/>
    <mergeCell ref="F164:H164"/>
    <mergeCell ref="B222:B224"/>
    <mergeCell ref="B219:H219"/>
    <mergeCell ref="C221:X221"/>
    <mergeCell ref="C174:X174"/>
    <mergeCell ref="C173:H173"/>
    <mergeCell ref="E146:E148"/>
    <mergeCell ref="F226:H226"/>
    <mergeCell ref="B97:B99"/>
    <mergeCell ref="B220:X220"/>
    <mergeCell ref="C199:C202"/>
    <mergeCell ref="D193:D194"/>
    <mergeCell ref="E193:E194"/>
    <mergeCell ref="B61:B62"/>
    <mergeCell ref="C218:H218"/>
    <mergeCell ref="E205:E206"/>
    <mergeCell ref="F234:H234"/>
    <mergeCell ref="C237:C240"/>
    <mergeCell ref="D205:D206"/>
    <mergeCell ref="F224:H224"/>
    <mergeCell ref="F222:F223"/>
    <mergeCell ref="C232:X232"/>
    <mergeCell ref="D225:D226"/>
    <mergeCell ref="F214:H214"/>
    <mergeCell ref="C215:C217"/>
    <mergeCell ref="C231:H231"/>
    <mergeCell ref="E235:E236"/>
    <mergeCell ref="D233:D234"/>
    <mergeCell ref="D227:D228"/>
    <mergeCell ref="F228:H228"/>
    <mergeCell ref="F211:H211"/>
    <mergeCell ref="C207:C209"/>
    <mergeCell ref="F209:H209"/>
    <mergeCell ref="E210:E211"/>
    <mergeCell ref="D215:D217"/>
    <mergeCell ref="E215:E217"/>
    <mergeCell ref="F217:H217"/>
    <mergeCell ref="G212:G213"/>
    <mergeCell ref="B225:B226"/>
    <mergeCell ref="C225:C226"/>
    <mergeCell ref="B215:B217"/>
    <mergeCell ref="C198:X198"/>
    <mergeCell ref="A222:A224"/>
    <mergeCell ref="A193:A194"/>
    <mergeCell ref="B193:B194"/>
    <mergeCell ref="A199:A202"/>
    <mergeCell ref="F182:F184"/>
    <mergeCell ref="F204:H204"/>
    <mergeCell ref="D195:D196"/>
    <mergeCell ref="C193:C194"/>
    <mergeCell ref="F192:H192"/>
    <mergeCell ref="G199:G201"/>
    <mergeCell ref="E182:E185"/>
    <mergeCell ref="E203:E204"/>
    <mergeCell ref="A212:A214"/>
    <mergeCell ref="B212:B214"/>
    <mergeCell ref="D190:D192"/>
    <mergeCell ref="C186:H186"/>
    <mergeCell ref="G182:G184"/>
    <mergeCell ref="B190:B192"/>
    <mergeCell ref="F194:H194"/>
    <mergeCell ref="C190:C192"/>
    <mergeCell ref="A78:A80"/>
    <mergeCell ref="E81:E83"/>
    <mergeCell ref="D97:D99"/>
    <mergeCell ref="E94:E96"/>
    <mergeCell ref="A94:A96"/>
    <mergeCell ref="F86:H86"/>
    <mergeCell ref="E126:E127"/>
    <mergeCell ref="F94:F95"/>
    <mergeCell ref="E175:E176"/>
    <mergeCell ref="F97:F98"/>
    <mergeCell ref="G97:G98"/>
    <mergeCell ref="A167:A168"/>
    <mergeCell ref="E112:E115"/>
    <mergeCell ref="E136:E137"/>
    <mergeCell ref="E164:E166"/>
    <mergeCell ref="F165:H165"/>
    <mergeCell ref="E149:E150"/>
    <mergeCell ref="F150:H150"/>
    <mergeCell ref="G138:G139"/>
    <mergeCell ref="G142:G143"/>
    <mergeCell ref="A149:A150"/>
    <mergeCell ref="A169:A170"/>
    <mergeCell ref="B169:B170"/>
    <mergeCell ref="D167:D168"/>
    <mergeCell ref="C81:C83"/>
    <mergeCell ref="B92:B93"/>
    <mergeCell ref="A215:A217"/>
    <mergeCell ref="C212:C214"/>
    <mergeCell ref="D212:D214"/>
    <mergeCell ref="E212:E214"/>
    <mergeCell ref="F212:F213"/>
    <mergeCell ref="D182:D185"/>
    <mergeCell ref="C169:C170"/>
    <mergeCell ref="C179:C181"/>
    <mergeCell ref="C189:X189"/>
    <mergeCell ref="E179:E181"/>
    <mergeCell ref="E199:E202"/>
    <mergeCell ref="D199:D202"/>
    <mergeCell ref="E195:E196"/>
    <mergeCell ref="F196:H196"/>
    <mergeCell ref="E190:E192"/>
    <mergeCell ref="F170:H170"/>
    <mergeCell ref="A179:A181"/>
    <mergeCell ref="D179:D181"/>
    <mergeCell ref="F181:H181"/>
    <mergeCell ref="A182:A185"/>
    <mergeCell ref="C178:X178"/>
    <mergeCell ref="B179:B181"/>
    <mergeCell ref="C94:C96"/>
    <mergeCell ref="A171:A172"/>
    <mergeCell ref="B171:B172"/>
    <mergeCell ref="C171:C172"/>
    <mergeCell ref="D171:D172"/>
    <mergeCell ref="E171:E172"/>
    <mergeCell ref="F172:H172"/>
    <mergeCell ref="E132:E133"/>
    <mergeCell ref="G140:G141"/>
    <mergeCell ref="E140:E141"/>
    <mergeCell ref="D149:D150"/>
    <mergeCell ref="A112:A115"/>
    <mergeCell ref="A116:A123"/>
    <mergeCell ref="B112:B115"/>
    <mergeCell ref="G112:G114"/>
    <mergeCell ref="C112:C115"/>
    <mergeCell ref="B116:B123"/>
    <mergeCell ref="C116:C123"/>
    <mergeCell ref="E116:E123"/>
    <mergeCell ref="B100:B111"/>
    <mergeCell ref="D112:D115"/>
    <mergeCell ref="F112:F114"/>
    <mergeCell ref="F115:H115"/>
    <mergeCell ref="H104:H110"/>
    <mergeCell ref="C222:C224"/>
    <mergeCell ref="E222:E224"/>
    <mergeCell ref="B182:B185"/>
    <mergeCell ref="C182:C185"/>
    <mergeCell ref="C177:H177"/>
    <mergeCell ref="A225:A226"/>
    <mergeCell ref="B188:X188"/>
    <mergeCell ref="F67:F68"/>
    <mergeCell ref="G67:G68"/>
    <mergeCell ref="A70:A71"/>
    <mergeCell ref="B70:B71"/>
    <mergeCell ref="C70:C71"/>
    <mergeCell ref="D70:D71"/>
    <mergeCell ref="E70:E71"/>
    <mergeCell ref="F71:H71"/>
    <mergeCell ref="A175:A176"/>
    <mergeCell ref="C175:C176"/>
    <mergeCell ref="B175:B176"/>
    <mergeCell ref="G94:G95"/>
    <mergeCell ref="F84:F85"/>
    <mergeCell ref="G84:G85"/>
    <mergeCell ref="E87:E89"/>
    <mergeCell ref="E92:E93"/>
    <mergeCell ref="E97:E99"/>
  </mergeCells>
  <phoneticPr fontId="3" type="noConversion"/>
  <pageMargins left="0.25" right="0.25" top="0.75" bottom="0.75" header="0.3" footer="0.3"/>
  <pageSetup paperSize="9" scale="78" fitToHeight="0" orientation="landscape" r:id="rId1"/>
  <headerFooter>
    <oddHeader>&amp;C&amp;P&amp;R9 programa</oddHeader>
  </headerFooter>
  <rowBreaks count="11" manualBreakCount="11">
    <brk id="37" max="23" man="1"/>
    <brk id="62" max="23" man="1"/>
    <brk id="86" max="23" man="1"/>
    <brk id="110" max="23" man="1"/>
    <brk id="133" max="23" man="1"/>
    <brk id="160" max="23" man="1"/>
    <brk id="187" max="23" man="1"/>
    <brk id="206" max="23" man="1"/>
    <brk id="228" max="23" man="1"/>
    <brk id="253" max="23" man="1"/>
    <brk id="30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2021</vt:lpstr>
      <vt:lpstr>'2021'!Print_Area</vt:lpstr>
      <vt:lpstr>'2021'!Print_Titles</vt:lpstr>
    </vt:vector>
  </TitlesOfParts>
  <Company>Klaipedos r.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Jovita Gedmintienė</cp:lastModifiedBy>
  <cp:lastPrinted>2021-01-14T14:21:38Z</cp:lastPrinted>
  <dcterms:created xsi:type="dcterms:W3CDTF">2005-07-20T12:43:59Z</dcterms:created>
  <dcterms:modified xsi:type="dcterms:W3CDTF">2021-01-19T12:26:02Z</dcterms:modified>
</cp:coreProperties>
</file>