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rateginio planavimo ir projektu valdymo skyrius\Bendras Strateginis\1 VARDAI\Jovitos\Strateginis planavimas\2 2021-2023 m. SVP\TS SVP 2021-23_naujas sausio mėnesio varaintas (koreguotas faktas)\"/>
    </mc:Choice>
  </mc:AlternateContent>
  <bookViews>
    <workbookView xWindow="0" yWindow="0" windowWidth="28800" windowHeight="11835"/>
  </bookViews>
  <sheets>
    <sheet name="2 lentele" sheetId="2" r:id="rId1"/>
  </sheets>
  <definedNames>
    <definedName name="_xlnm.Print_Area" localSheetId="0">'2 lentele'!$A$1:$X$93</definedName>
    <definedName name="_xlnm.Print_Titles" localSheetId="0">'2 lentele'!$4:$7</definedName>
  </definedNames>
  <calcPr calcId="152511"/>
</workbook>
</file>

<file path=xl/calcChain.xml><?xml version="1.0" encoding="utf-8"?>
<calcChain xmlns="http://schemas.openxmlformats.org/spreadsheetml/2006/main">
  <c r="L89" i="2" l="1"/>
  <c r="L79" i="2"/>
  <c r="I64" i="2"/>
  <c r="L64" i="2"/>
  <c r="I91" i="2" l="1"/>
  <c r="N87" i="2" l="1"/>
  <c r="N86" i="2"/>
  <c r="M17" i="2" l="1"/>
  <c r="M76" i="2"/>
  <c r="N25" i="2"/>
  <c r="M25" i="2"/>
  <c r="M35" i="2"/>
  <c r="N32" i="2"/>
  <c r="M32" i="2"/>
  <c r="M42" i="2"/>
  <c r="M46" i="2"/>
  <c r="P53" i="2"/>
  <c r="N53" i="2"/>
  <c r="M53" i="2"/>
  <c r="M79" i="2"/>
  <c r="T86" i="2"/>
  <c r="S86" i="2"/>
  <c r="R86" i="2"/>
  <c r="Q86" i="2"/>
  <c r="M86" i="2"/>
  <c r="Q87" i="2"/>
  <c r="T87" i="2"/>
  <c r="S87" i="2"/>
  <c r="R87" i="2"/>
  <c r="O87" i="2"/>
  <c r="P87" i="2"/>
  <c r="M87" i="2"/>
  <c r="O86" i="2"/>
  <c r="P86" i="2"/>
  <c r="O82" i="2"/>
  <c r="P82" i="2"/>
  <c r="V86" i="2"/>
  <c r="Q79" i="2" l="1"/>
  <c r="R79" i="2"/>
  <c r="Q54" i="2"/>
  <c r="Q25" i="2"/>
  <c r="S25" i="2"/>
  <c r="S54" i="2" s="1"/>
  <c r="T25" i="2"/>
  <c r="T54" i="2" s="1"/>
  <c r="R25" i="2"/>
  <c r="T79" i="2"/>
  <c r="S79" i="2"/>
  <c r="O79" i="2"/>
  <c r="P79" i="2"/>
  <c r="N79" i="2"/>
  <c r="X54" i="2"/>
  <c r="W54" i="2"/>
  <c r="V54" i="2"/>
  <c r="U54" i="2"/>
  <c r="O54" i="2"/>
  <c r="P54" i="2"/>
  <c r="M54" i="2"/>
  <c r="M77" i="2" s="1"/>
  <c r="M78" i="2" s="1"/>
  <c r="N54" i="2"/>
  <c r="T53" i="2"/>
  <c r="Q53" i="2" s="1"/>
  <c r="S53" i="2"/>
  <c r="R53" i="2"/>
  <c r="R54" i="2" s="1"/>
  <c r="O53" i="2"/>
  <c r="M20" i="2" l="1"/>
  <c r="O20" i="2"/>
  <c r="P20" i="2"/>
  <c r="N20" i="2"/>
  <c r="O17" i="2"/>
  <c r="P17" i="2"/>
  <c r="N17" i="2"/>
  <c r="N90" i="2"/>
  <c r="N89" i="2"/>
  <c r="N85" i="2"/>
  <c r="N84" i="2"/>
  <c r="N83" i="2"/>
  <c r="N81" i="2"/>
  <c r="N80" i="2"/>
  <c r="O25" i="2"/>
  <c r="P25" i="2"/>
  <c r="N76" i="2"/>
  <c r="O84" i="2"/>
  <c r="P84" i="2"/>
  <c r="O80" i="2"/>
  <c r="P80" i="2"/>
  <c r="M82" i="2" l="1"/>
  <c r="N82" i="2"/>
  <c r="U73" i="2" l="1"/>
  <c r="U72" i="2"/>
  <c r="X73" i="2"/>
  <c r="X90" i="2" l="1"/>
  <c r="W90" i="2"/>
  <c r="V90" i="2"/>
  <c r="U90" i="2" s="1"/>
  <c r="T90" i="2"/>
  <c r="S90" i="2"/>
  <c r="R90" i="2"/>
  <c r="Q90" i="2" s="1"/>
  <c r="P90" i="2"/>
  <c r="M90" i="2" s="1"/>
  <c r="O90" i="2"/>
  <c r="K90" i="2"/>
  <c r="L90" i="2"/>
  <c r="J90" i="2"/>
  <c r="I90" i="2" s="1"/>
  <c r="P61" i="2" l="1"/>
  <c r="M61" i="2" s="1"/>
  <c r="M59" i="2"/>
  <c r="M58" i="2"/>
  <c r="M63" i="2" l="1"/>
  <c r="M62" i="2"/>
  <c r="L67" i="2" l="1"/>
  <c r="I67" i="2" s="1"/>
  <c r="I66" i="2"/>
  <c r="I65" i="2"/>
  <c r="M81" i="2" l="1"/>
  <c r="M80" i="2" l="1"/>
  <c r="M89" i="2"/>
  <c r="P85" i="2"/>
  <c r="M85" i="2" s="1"/>
  <c r="M84" i="2"/>
  <c r="M83" i="2"/>
  <c r="O28" i="2" l="1"/>
  <c r="O32" i="2"/>
  <c r="X79" i="2" l="1"/>
  <c r="W79" i="2"/>
  <c r="V79" i="2"/>
  <c r="U79" i="2"/>
  <c r="K79" i="2" l="1"/>
  <c r="J79" i="2"/>
  <c r="W32" i="2" l="1"/>
  <c r="V32" i="2"/>
  <c r="U32" i="2"/>
  <c r="S32" i="2"/>
  <c r="R32" i="2"/>
  <c r="Q32" i="2"/>
  <c r="Q89" i="2"/>
  <c r="P89" i="2"/>
  <c r="I89" i="2"/>
  <c r="J81" i="2"/>
  <c r="I81" i="2"/>
  <c r="W80" i="2"/>
  <c r="V80" i="2"/>
  <c r="U80" i="2"/>
  <c r="R81" i="2"/>
  <c r="R80" i="2"/>
  <c r="S80" i="2"/>
  <c r="Q80" i="2"/>
  <c r="J80" i="2"/>
  <c r="K80" i="2"/>
  <c r="L80" i="2"/>
  <c r="T80" i="2" l="1"/>
  <c r="X80" i="2"/>
  <c r="N69" i="2" l="1"/>
  <c r="O46" i="2" l="1"/>
  <c r="N46" i="2"/>
  <c r="W35" i="2" l="1"/>
  <c r="V35" i="2"/>
  <c r="U35" i="2"/>
  <c r="S35" i="2"/>
  <c r="R35" i="2"/>
  <c r="Q35" i="2"/>
  <c r="O35" i="2"/>
  <c r="N35" i="2"/>
  <c r="W28" i="2" l="1"/>
  <c r="V28" i="2"/>
  <c r="U28" i="2"/>
  <c r="S28" i="2"/>
  <c r="R28" i="2"/>
  <c r="Q28" i="2"/>
  <c r="P28" i="2"/>
  <c r="N28" i="2"/>
  <c r="N78" i="2" s="1"/>
  <c r="M28" i="2"/>
  <c r="N77" i="2" l="1"/>
  <c r="K46" i="2"/>
  <c r="J46" i="2"/>
  <c r="I45" i="2"/>
  <c r="I44" i="2"/>
  <c r="J37" i="2"/>
  <c r="I35" i="2"/>
  <c r="L32" i="2"/>
  <c r="K32" i="2"/>
  <c r="J32" i="2"/>
  <c r="I31" i="2"/>
  <c r="I30" i="2"/>
  <c r="I27" i="2"/>
  <c r="I80" i="2" s="1"/>
  <c r="I26" i="2"/>
  <c r="K20" i="2"/>
  <c r="I15" i="2"/>
  <c r="I14" i="2"/>
  <c r="I32" i="2" l="1"/>
  <c r="I46" i="2"/>
  <c r="I54" i="2" s="1"/>
  <c r="J89" i="2" l="1"/>
  <c r="K89" i="2"/>
  <c r="O89" i="2"/>
  <c r="R89" i="2"/>
  <c r="S89" i="2"/>
  <c r="T89" i="2"/>
  <c r="U89" i="2"/>
  <c r="V89" i="2"/>
  <c r="W89" i="2"/>
  <c r="X89" i="2"/>
  <c r="M74" i="2"/>
  <c r="Q74" i="2"/>
  <c r="T75" i="2"/>
  <c r="Q75" i="2" s="1"/>
  <c r="J86" i="2" l="1"/>
  <c r="K86" i="2"/>
  <c r="L86" i="2"/>
  <c r="U86" i="2"/>
  <c r="W86" i="2"/>
  <c r="J88" i="2"/>
  <c r="K88" i="2"/>
  <c r="L88" i="2"/>
  <c r="N88" i="2"/>
  <c r="O88" i="2"/>
  <c r="P88" i="2"/>
  <c r="Q88" i="2"/>
  <c r="R88" i="2"/>
  <c r="S88" i="2"/>
  <c r="T88" i="2"/>
  <c r="U88" i="2"/>
  <c r="V88" i="2"/>
  <c r="W88" i="2"/>
  <c r="X88" i="2"/>
  <c r="I86" i="2" l="1"/>
  <c r="M88" i="2" l="1"/>
  <c r="M92" i="2" s="1"/>
  <c r="K16" i="2"/>
  <c r="K17" i="2" s="1"/>
  <c r="J16" i="2"/>
  <c r="J17" i="2" s="1"/>
  <c r="I88" i="2"/>
  <c r="N64" i="2" l="1"/>
  <c r="O64" i="2"/>
  <c r="P64" i="2"/>
  <c r="Q64" i="2"/>
  <c r="R64" i="2"/>
  <c r="S64" i="2"/>
  <c r="T64" i="2"/>
  <c r="M64" i="2"/>
  <c r="P83" i="2"/>
  <c r="Y94" i="2"/>
  <c r="X86" i="2"/>
  <c r="X85" i="2"/>
  <c r="W85" i="2"/>
  <c r="V85" i="2"/>
  <c r="T85" i="2"/>
  <c r="S85" i="2"/>
  <c r="R85" i="2"/>
  <c r="O85" i="2"/>
  <c r="L85" i="2"/>
  <c r="K85" i="2"/>
  <c r="J85" i="2"/>
  <c r="W84" i="2"/>
  <c r="V84" i="2"/>
  <c r="U84" i="2"/>
  <c r="S84" i="2"/>
  <c r="R84" i="2"/>
  <c r="Q84" i="2"/>
  <c r="K84" i="2"/>
  <c r="J84" i="2"/>
  <c r="I84" i="2"/>
  <c r="X83" i="2"/>
  <c r="W83" i="2"/>
  <c r="W92" i="2" s="1"/>
  <c r="V83" i="2"/>
  <c r="U83" i="2"/>
  <c r="T83" i="2"/>
  <c r="S83" i="2"/>
  <c r="R83" i="2"/>
  <c r="Q83" i="2"/>
  <c r="O83" i="2"/>
  <c r="L83" i="2"/>
  <c r="K83" i="2"/>
  <c r="J83" i="2"/>
  <c r="I83" i="2"/>
  <c r="U81" i="2"/>
  <c r="Q81" i="2"/>
  <c r="X69" i="2"/>
  <c r="W69" i="2"/>
  <c r="T69" i="2"/>
  <c r="S69" i="2"/>
  <c r="R69" i="2"/>
  <c r="P69" i="2"/>
  <c r="M69" i="2" s="1"/>
  <c r="O69" i="2"/>
  <c r="L69" i="2"/>
  <c r="K69" i="2"/>
  <c r="X61" i="2"/>
  <c r="K61" i="2"/>
  <c r="J61" i="2"/>
  <c r="I61" i="2" s="1"/>
  <c r="X57" i="2"/>
  <c r="W57" i="2"/>
  <c r="V57" i="2"/>
  <c r="T57" i="2"/>
  <c r="S57" i="2"/>
  <c r="R57" i="2"/>
  <c r="P57" i="2"/>
  <c r="O57" i="2"/>
  <c r="N57" i="2"/>
  <c r="L57" i="2"/>
  <c r="J57" i="2"/>
  <c r="I56" i="2"/>
  <c r="I79" i="2" s="1"/>
  <c r="X46" i="2"/>
  <c r="W46" i="2"/>
  <c r="T46" i="2"/>
  <c r="S46" i="2"/>
  <c r="X42" i="2"/>
  <c r="W42" i="2"/>
  <c r="V42" i="2"/>
  <c r="U42" i="2" s="1"/>
  <c r="T42" i="2"/>
  <c r="S42" i="2"/>
  <c r="P42" i="2"/>
  <c r="O42" i="2"/>
  <c r="N42" i="2"/>
  <c r="L42" i="2"/>
  <c r="K42" i="2"/>
  <c r="J42" i="2"/>
  <c r="I42" i="2"/>
  <c r="L28" i="2"/>
  <c r="K28" i="2"/>
  <c r="J28" i="2"/>
  <c r="I28" i="2"/>
  <c r="K25" i="2"/>
  <c r="J25" i="2"/>
  <c r="I25" i="2"/>
  <c r="X22" i="2"/>
  <c r="W22" i="2"/>
  <c r="V22" i="2"/>
  <c r="T22" i="2"/>
  <c r="S22" i="2"/>
  <c r="R22" i="2"/>
  <c r="P22" i="2"/>
  <c r="O22" i="2"/>
  <c r="N22" i="2"/>
  <c r="L22" i="2"/>
  <c r="K22" i="2"/>
  <c r="J22" i="2"/>
  <c r="X20" i="2"/>
  <c r="T20" i="2"/>
  <c r="L20" i="2"/>
  <c r="S16" i="2"/>
  <c r="L16" i="2"/>
  <c r="I16" i="2" s="1"/>
  <c r="I17" i="2" s="1"/>
  <c r="X13" i="2"/>
  <c r="P13" i="2"/>
  <c r="L13" i="2"/>
  <c r="O92" i="2" l="1"/>
  <c r="X92" i="2"/>
  <c r="J92" i="2"/>
  <c r="R92" i="2"/>
  <c r="P92" i="2"/>
  <c r="S92" i="2"/>
  <c r="K92" i="2"/>
  <c r="V92" i="2"/>
  <c r="L92" i="2"/>
  <c r="T92" i="2"/>
  <c r="N92" i="2"/>
  <c r="P76" i="2"/>
  <c r="J54" i="2"/>
  <c r="O76" i="2"/>
  <c r="T76" i="2"/>
  <c r="M22" i="2"/>
  <c r="V76" i="2"/>
  <c r="I57" i="2"/>
  <c r="J76" i="2"/>
  <c r="K76" i="2"/>
  <c r="L76" i="2"/>
  <c r="R76" i="2"/>
  <c r="W76" i="2"/>
  <c r="W77" i="2" s="1"/>
  <c r="S76" i="2"/>
  <c r="X76" i="2"/>
  <c r="I85" i="2"/>
  <c r="I92" i="2" s="1"/>
  <c r="U85" i="2"/>
  <c r="U57" i="2"/>
  <c r="U76" i="2" s="1"/>
  <c r="Q69" i="2"/>
  <c r="Q22" i="2"/>
  <c r="Q57" i="2"/>
  <c r="K54" i="2"/>
  <c r="L54" i="2"/>
  <c r="Q85" i="2"/>
  <c r="Q92" i="2" s="1"/>
  <c r="I22" i="2"/>
  <c r="U22" i="2"/>
  <c r="M57" i="2"/>
  <c r="U92" i="2" l="1"/>
  <c r="J77" i="2"/>
  <c r="J78" i="2" s="1"/>
  <c r="O77" i="2"/>
  <c r="O78" i="2" s="1"/>
  <c r="V77" i="2"/>
  <c r="V78" i="2" s="1"/>
  <c r="V94" i="2" s="1"/>
  <c r="P77" i="2"/>
  <c r="P78" i="2" s="1"/>
  <c r="P94" i="2" s="1"/>
  <c r="W78" i="2"/>
  <c r="T77" i="2"/>
  <c r="T78" i="2" s="1"/>
  <c r="T94" i="2" s="1"/>
  <c r="K77" i="2"/>
  <c r="K78" i="2" s="1"/>
  <c r="K94" i="2" s="1"/>
  <c r="L77" i="2"/>
  <c r="L78" i="2" s="1"/>
  <c r="L94" i="2" s="1"/>
  <c r="Q76" i="2"/>
  <c r="S77" i="2"/>
  <c r="S78" i="2" s="1"/>
  <c r="S94" i="2" s="1"/>
  <c r="R77" i="2"/>
  <c r="R78" i="2" s="1"/>
  <c r="R94" i="2" s="1"/>
  <c r="X77" i="2"/>
  <c r="X78" i="2" s="1"/>
  <c r="X94" i="2" s="1"/>
  <c r="O94" i="2" l="1"/>
  <c r="Q77" i="2"/>
  <c r="Q78" i="2" s="1"/>
  <c r="Q94" i="2" s="1"/>
  <c r="U77" i="2"/>
  <c r="U78" i="2" s="1"/>
  <c r="N94" i="2"/>
  <c r="I76" i="2"/>
  <c r="I77" i="2" s="1"/>
  <c r="I78" i="2" s="1"/>
</calcChain>
</file>

<file path=xl/sharedStrings.xml><?xml version="1.0" encoding="utf-8"?>
<sst xmlns="http://schemas.openxmlformats.org/spreadsheetml/2006/main" count="214" uniqueCount="114">
  <si>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</si>
  <si>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</si>
  <si>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</si>
  <si>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</si>
  <si>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</si>
  <si>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</si>
  <si>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</si>
  <si>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</si>
  <si>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</si>
  <si>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</si>
  <si>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</si>
  <si>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</si>
  <si>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</si>
  <si>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4 Sveikatos apsaugos programa</t>
  </si>
  <si>
    <t>Jaunimo atsakomybės už savo sveikatą skatinimas, mažinant rizikos veiksnių paplitimą tarp jaunimo</t>
  </si>
  <si>
    <t>4.1.1.1.</t>
  </si>
  <si>
    <t xml:space="preserve">Iš viso priemonei: </t>
  </si>
  <si>
    <t>4.1.1.2.</t>
  </si>
  <si>
    <t>Iš viso uždaviniui:</t>
  </si>
  <si>
    <t>4.1.2.1.</t>
  </si>
  <si>
    <t>07.04.01.02</t>
  </si>
  <si>
    <t>4.1.4.1.</t>
  </si>
  <si>
    <t>SB</t>
  </si>
  <si>
    <t>4.1.5.2.</t>
  </si>
  <si>
    <t>PL</t>
  </si>
  <si>
    <t>S</t>
  </si>
  <si>
    <t>Iš viso tikslui:</t>
  </si>
  <si>
    <t>07.02.01.01</t>
  </si>
  <si>
    <t>4.2.1.3.</t>
  </si>
  <si>
    <t>Gargždų ligoninės Vaikų raidos sutrikimų ankstyvosios reabilitacijos tarnybos 3 etatų išlaikymo finansavimas</t>
  </si>
  <si>
    <t>4.2.1.4.</t>
  </si>
  <si>
    <t>Iš viso programai:</t>
  </si>
  <si>
    <t>IŠ VISO:</t>
  </si>
  <si>
    <t>Plėtoti sveikatos infrastruktūrą ir gerinti sveikatos priežiūros paslaugų kokybę bei prieinamumą</t>
  </si>
  <si>
    <t>Užtikrinti kokybišką ir prieinamą sveikatos priežiūrą, nukreiptą į ligų prevenciją, sveikatos ugdymą, išsaugojimą bei plačiai paplitusių ligų gydymą</t>
  </si>
  <si>
    <t>07.02.01.01.</t>
  </si>
  <si>
    <t>07.03.01.01.</t>
  </si>
  <si>
    <t>Sumažinti gyventojų sergamumą užkrečiamosiomis ligomis</t>
  </si>
  <si>
    <t xml:space="preserve">Paramos gydytojui-jaunajam specialistui Paupių PSPC dalinis finansavimas </t>
  </si>
  <si>
    <t>Sumažinti gyventojų sveikatos netolygumus, susijusius su gyventojų elgsena</t>
  </si>
  <si>
    <t>tūkst. eurų</t>
  </si>
  <si>
    <t>4.2.1.12.</t>
  </si>
  <si>
    <t>07.03.04.01.</t>
  </si>
  <si>
    <t>4.2.1.13.</t>
  </si>
  <si>
    <t>2 strateginis tikslas. Kelti rajono gyventojų gyvenimo kokybę kuriant bei palaikant saugią ir švarią aplinką</t>
  </si>
  <si>
    <t>AA</t>
  </si>
  <si>
    <t>VBD</t>
  </si>
  <si>
    <t>07.04.01.02.</t>
  </si>
  <si>
    <t>LA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</si>
  <si>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</si>
  <si>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Valstybės biudžeto dotacijos deleguotoms funkcijoms </t>
    </r>
    <r>
      <rPr>
        <b/>
        <sz val="8"/>
        <rFont val="Arial"/>
        <family val="2"/>
        <charset val="186"/>
      </rPr>
      <t>VBD</t>
    </r>
  </si>
  <si>
    <r>
      <t xml:space="preserve">Aplinkos apsaugos rėmimo programa (Visuomenės sveikatos rėmimas) </t>
    </r>
    <r>
      <rPr>
        <b/>
        <sz val="8"/>
        <rFont val="Arial"/>
        <family val="2"/>
        <charset val="186"/>
      </rPr>
      <t>AA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</si>
  <si>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</si>
  <si>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Iš kitų savivaldybių gaunamos lėšos </t>
    </r>
    <r>
      <rPr>
        <b/>
        <sz val="8"/>
        <rFont val="Arial"/>
        <family val="2"/>
        <charset val="186"/>
      </rPr>
      <t>PL</t>
    </r>
  </si>
  <si>
    <t>Palankios vakcinomis valdomų užkrečiamųjų ligų epideminės situacijos Klaipėdos rajone užtikrinimas</t>
  </si>
  <si>
    <t>Sveikos gyvensenos kultūros gyventojams formavimas</t>
  </si>
  <si>
    <t>Visuomenės sveikatos priežiūros paslaugų prieinamumo ir jų kokybės užtikrinimas</t>
  </si>
  <si>
    <t>Projekto "Sveikos gyvensenos skatinimas Klaipėdos rajone" įgyvendinimas</t>
  </si>
  <si>
    <t>4.1.1.5</t>
  </si>
  <si>
    <t>ES</t>
  </si>
  <si>
    <t>VBES</t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</si>
  <si>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</si>
  <si>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</si>
  <si>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t>Kt</t>
  </si>
  <si>
    <r>
      <t xml:space="preserve">Kiti finansavimo šaltiniai </t>
    </r>
    <r>
      <rPr>
        <b/>
        <sz val="8"/>
        <rFont val="Arial"/>
        <family val="2"/>
        <charset val="186"/>
      </rPr>
      <t>Kt</t>
    </r>
  </si>
  <si>
    <t>Jaunimui palankių sveikatos priežiūros paslaugų užtikrinimas</t>
  </si>
  <si>
    <t>4.1.1.6</t>
  </si>
  <si>
    <t>4.1.1.7</t>
  </si>
  <si>
    <t>4.2.1.18</t>
  </si>
  <si>
    <t>4.1.1.9.</t>
  </si>
  <si>
    <t>4.1.1.8.</t>
  </si>
  <si>
    <t>Gargždų ligoninės pastato šiltinimo dalinis finansavimas</t>
  </si>
  <si>
    <t>4.2.1.21.</t>
  </si>
  <si>
    <t>4.1.2.10.</t>
  </si>
  <si>
    <t>Mokyklų bendruomenės narių socialinių emocinių kompetencijų stiprinimas</t>
  </si>
  <si>
    <t>Gyventojų fizinio aktyvumo įpročių ugdymas</t>
  </si>
  <si>
    <t>Paupių PSPC Kretingalės ambulatorijos lauko aplinkos neįgaliesiems pritaikymo dalinis finansavimas</t>
  </si>
  <si>
    <t>Sveikos gyvensenos įgūdžių  mokyklos bendruomenėje stiprinimas</t>
  </si>
  <si>
    <t>2022 m. išlaidų projektas</t>
  </si>
  <si>
    <t>Visuomenės sveikatos stebėsenos ir sveikatos stiprinimo savivaldybėje vykdymas</t>
  </si>
  <si>
    <t>Saulės baterijų elektros energijos gamybai įrengimas ant Gargždų miesto ligoninės stogo</t>
  </si>
  <si>
    <t>4.2.1.22.</t>
  </si>
  <si>
    <t>07.03.01.01</t>
  </si>
  <si>
    <t>7.10</t>
  </si>
  <si>
    <t>7</t>
  </si>
  <si>
    <t>7.13</t>
  </si>
  <si>
    <t>7.9</t>
  </si>
  <si>
    <t>7.12</t>
  </si>
  <si>
    <t>11.33</t>
  </si>
  <si>
    <t>Rentgeno diagnostikos paslaugų kokybės gerinimo programos įgyvendinimas</t>
  </si>
  <si>
    <t>4.2.1.23</t>
  </si>
  <si>
    <t>Psichikos sveikatos stiprinimas</t>
  </si>
  <si>
    <t>Klaipėdos rajono savivaldybės strateginio veiklos plano 2021-2023 m. 
1 priedas</t>
  </si>
  <si>
    <t>2020 m. faktas</t>
  </si>
  <si>
    <t>2023 m. išlaidų projektas</t>
  </si>
  <si>
    <t>2021 m. asignavimai</t>
  </si>
  <si>
    <t>Gargždų ligoninės liftų atnaujinimo dalinis finansavimas</t>
  </si>
  <si>
    <t>Visuomenės psichikos sveikatos paslaugų prieinamumo bei ankstyvojo savižudybių atpažinimo ir kompleksinės pagalbos teikimo sistemos plėtojimas</t>
  </si>
  <si>
    <t>VBD (covid)</t>
  </si>
  <si>
    <r>
      <t xml:space="preserve">Gautos lėšos pandemijos pasekmėms šalinti </t>
    </r>
    <r>
      <rPr>
        <b/>
        <sz val="8"/>
        <rFont val="Arial"/>
        <family val="2"/>
        <charset val="186"/>
      </rPr>
      <t>VBD (covid)</t>
    </r>
  </si>
  <si>
    <t>2021-2023 METŲ SVEIKATOS APSAUGOS PROGRAMOS TIKSLŲ, UŽDAVINIŲ IR PRIEMONIŲ ASIGNAVIMŲ SUVESTINĖ</t>
  </si>
  <si>
    <t xml:space="preserve">Projekto "Priemonių, gerinančių ambulatorinių sveikatos priežiūros paslaugų prieinamumą tuberkulioze sergantiems asmenims, įgyvendinimas" vykdymas ir jo tęstinumas </t>
  </si>
  <si>
    <t>Paupių PSPC  Plikių slaugos skyriaus pastato išorės apšiltinimas</t>
  </si>
  <si>
    <r>
      <t xml:space="preserve">ES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</si>
  <si>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t>4.2.1.24</t>
  </si>
  <si>
    <t>4.2.1.25</t>
  </si>
  <si>
    <t>ES (Kt)</t>
  </si>
  <si>
    <t>GNP</t>
  </si>
  <si>
    <r>
      <t xml:space="preserve">Grąžintos negautos pajamos </t>
    </r>
    <r>
      <rPr>
        <b/>
        <sz val="8"/>
        <rFont val="Arial"/>
        <family val="2"/>
        <charset val="186"/>
      </rPr>
      <t>GNP</t>
    </r>
  </si>
  <si>
    <t>Projekto „Įtraukusis sveikatos mokymas sveikatą stiprinančioje aplinkoje“ įgyvendimas</t>
  </si>
  <si>
    <t>4.1.1.4</t>
  </si>
  <si>
    <r>
      <t xml:space="preserve">Aplinkos apsaugos rėmimo programa praėjusių metų likutis </t>
    </r>
    <r>
      <rPr>
        <b/>
        <sz val="8"/>
        <rFont val="Arial"/>
        <family val="2"/>
        <charset val="186"/>
      </rPr>
      <t>LA</t>
    </r>
  </si>
  <si>
    <t>EEE</t>
  </si>
  <si>
    <r>
      <t xml:space="preserve">Europos ekonominės erdvės finansinio mechanizmo lėšos </t>
    </r>
    <r>
      <rPr>
        <b/>
        <sz val="8"/>
        <rFont val="Arial"/>
        <family val="2"/>
        <charset val="186"/>
      </rPr>
      <t>EEE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</si>
</sst>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7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color indexed="8"/>
      <name val="Arial"/>
      <family val="2"/>
      <charset val="186"/>
    </font>
    <font>
      <sz val="10"/>
      <name val="Arial"/>
      <family val="2"/>
      <charset val="186"/>
    </font>
    <font>
      <sz val="7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  <charset val="186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0" fillId="0" borderId="0" xfId="0" applyFill="1"/>
    <xf numFmtId="0" fontId="3" fillId="0" borderId="0" xfId="0" applyFont="1"/>
    <xf numFmtId="0" fontId="3" fillId="5" borderId="0" xfId="0" applyFont="1" applyFill="1"/>
    <xf numFmtId="0" fontId="3" fillId="0" borderId="6" xfId="0" applyFont="1" applyBorder="1"/>
    <xf numFmtId="0" fontId="6" fillId="0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0" borderId="0" xfId="0" applyFont="1"/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3" fontId="5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Fill="1" applyBorder="1"/>
    <xf numFmtId="0" fontId="0" fillId="0" borderId="0" xfId="0" applyFill="1" applyBorder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4" fillId="0" borderId="0" xfId="0" applyNumberFormat="1" applyFont="1"/>
    <xf numFmtId="165" fontId="8" fillId="0" borderId="0" xfId="0" applyNumberFormat="1" applyFont="1"/>
    <xf numFmtId="165" fontId="3" fillId="0" borderId="22" xfId="0" applyNumberFormat="1" applyFont="1" applyBorder="1" applyAlignment="1">
      <alignment horizontal="centerContinuous" vertical="center" wrapText="1"/>
    </xf>
    <xf numFmtId="165" fontId="3" fillId="0" borderId="9" xfId="0" applyNumberFormat="1" applyFont="1" applyBorder="1" applyAlignment="1">
      <alignment horizontal="center" vertical="center" textRotation="90"/>
    </xf>
    <xf numFmtId="165" fontId="3" fillId="0" borderId="9" xfId="0" applyNumberFormat="1" applyFont="1" applyBorder="1" applyAlignment="1">
      <alignment horizontal="center" vertical="center" textRotation="90" wrapText="1"/>
    </xf>
    <xf numFmtId="165" fontId="4" fillId="2" borderId="27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27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5" fontId="6" fillId="8" borderId="37" xfId="0" applyNumberFormat="1" applyFont="1" applyFill="1" applyBorder="1" applyAlignment="1">
      <alignment horizontal="center" vertical="center"/>
    </xf>
    <xf numFmtId="165" fontId="6" fillId="8" borderId="38" xfId="0" applyNumberFormat="1" applyFont="1" applyFill="1" applyBorder="1" applyAlignment="1">
      <alignment horizontal="center" vertical="center"/>
    </xf>
    <xf numFmtId="165" fontId="6" fillId="8" borderId="6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50" xfId="0" applyNumberFormat="1" applyFont="1" applyFill="1" applyBorder="1" applyAlignment="1">
      <alignment horizontal="center" vertical="center"/>
    </xf>
    <xf numFmtId="165" fontId="4" fillId="0" borderId="64" xfId="0" applyNumberFormat="1" applyFont="1" applyFill="1" applyBorder="1" applyAlignment="1">
      <alignment horizontal="center" vertical="center"/>
    </xf>
    <xf numFmtId="165" fontId="4" fillId="0" borderId="63" xfId="0" applyNumberFormat="1" applyFont="1" applyFill="1" applyBorder="1" applyAlignment="1">
      <alignment horizontal="center" vertical="center"/>
    </xf>
    <xf numFmtId="165" fontId="4" fillId="0" borderId="6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3" fillId="0" borderId="2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4" fillId="7" borderId="25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165" fontId="4" fillId="3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4" borderId="0" xfId="0" applyFont="1" applyFill="1"/>
    <xf numFmtId="165" fontId="4" fillId="0" borderId="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5" fontId="4" fillId="0" borderId="61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7" borderId="45" xfId="0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7" borderId="27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  <xf numFmtId="165" fontId="4" fillId="0" borderId="44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7" borderId="62" xfId="0" applyNumberFormat="1" applyFont="1" applyFill="1" applyBorder="1" applyAlignment="1">
      <alignment horizontal="center" vertical="center"/>
    </xf>
    <xf numFmtId="165" fontId="4" fillId="7" borderId="37" xfId="0" applyNumberFormat="1" applyFont="1" applyFill="1" applyBorder="1" applyAlignment="1">
      <alignment horizontal="center" vertical="center"/>
    </xf>
    <xf numFmtId="165" fontId="4" fillId="7" borderId="38" xfId="0" applyNumberFormat="1" applyFont="1" applyFill="1" applyBorder="1" applyAlignment="1">
      <alignment horizontal="center" vertical="center"/>
    </xf>
    <xf numFmtId="165" fontId="4" fillId="7" borderId="24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7" borderId="59" xfId="0" applyNumberFormat="1" applyFont="1" applyFill="1" applyBorder="1" applyAlignment="1">
      <alignment horizontal="center" vertical="center"/>
    </xf>
    <xf numFmtId="165" fontId="4" fillId="7" borderId="33" xfId="0" applyNumberFormat="1" applyFont="1" applyFill="1" applyBorder="1" applyAlignment="1">
      <alignment horizontal="center" vertical="center"/>
    </xf>
    <xf numFmtId="165" fontId="4" fillId="7" borderId="14" xfId="0" applyNumberFormat="1" applyFont="1" applyFill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60" xfId="0" applyNumberFormat="1" applyFont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60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8" fillId="0" borderId="53" xfId="0" applyNumberFormat="1" applyFont="1" applyBorder="1"/>
    <xf numFmtId="49" fontId="4" fillId="7" borderId="7" xfId="0" applyNumberFormat="1" applyFont="1" applyFill="1" applyBorder="1" applyAlignment="1">
      <alignment horizontal="center" vertical="center"/>
    </xf>
    <xf numFmtId="164" fontId="4" fillId="7" borderId="24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4" fillId="0" borderId="67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165" fontId="3" fillId="12" borderId="25" xfId="0" applyNumberFormat="1" applyFont="1" applyFill="1" applyBorder="1" applyAlignment="1">
      <alignment horizontal="center" vertical="center"/>
    </xf>
    <xf numFmtId="165" fontId="3" fillId="7" borderId="59" xfId="0" applyNumberFormat="1" applyFont="1" applyFill="1" applyBorder="1" applyAlignment="1">
      <alignment horizontal="center" vertical="center"/>
    </xf>
    <xf numFmtId="165" fontId="3" fillId="7" borderId="33" xfId="0" applyNumberFormat="1" applyFont="1" applyFill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3" fillId="7" borderId="8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/>
    </xf>
    <xf numFmtId="165" fontId="4" fillId="7" borderId="26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7" borderId="66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4" fillId="7" borderId="34" xfId="0" applyNumberFormat="1" applyFont="1" applyFill="1" applyBorder="1" applyAlignment="1">
      <alignment horizontal="center" vertical="center"/>
    </xf>
    <xf numFmtId="165" fontId="4" fillId="2" borderId="66" xfId="0" applyNumberFormat="1" applyFont="1" applyFill="1" applyBorder="1" applyAlignment="1">
      <alignment horizontal="center" vertical="center"/>
    </xf>
    <xf numFmtId="0" fontId="3" fillId="0" borderId="54" xfId="0" applyFont="1" applyFill="1" applyBorder="1"/>
    <xf numFmtId="0" fontId="4" fillId="0" borderId="25" xfId="0" applyFont="1" applyFill="1" applyBorder="1" applyAlignment="1">
      <alignment horizontal="center" vertical="center" wrapText="1"/>
    </xf>
    <xf numFmtId="165" fontId="3" fillId="7" borderId="26" xfId="0" applyNumberFormat="1" applyFont="1" applyFill="1" applyBorder="1" applyAlignment="1">
      <alignment horizontal="center" vertical="center"/>
    </xf>
    <xf numFmtId="165" fontId="4" fillId="12" borderId="59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164" fontId="4" fillId="7" borderId="7" xfId="0" applyNumberFormat="1" applyFont="1" applyFill="1" applyBorder="1" applyAlignment="1">
      <alignment horizontal="center" vertical="center"/>
    </xf>
    <xf numFmtId="165" fontId="4" fillId="12" borderId="26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4" fillId="0" borderId="62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165" fontId="4" fillId="7" borderId="63" xfId="0" applyNumberFormat="1" applyFont="1" applyFill="1" applyBorder="1" applyAlignment="1">
      <alignment horizontal="center" vertical="center"/>
    </xf>
    <xf numFmtId="165" fontId="4" fillId="7" borderId="44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3" fillId="0" borderId="70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4" fillId="0" borderId="71" xfId="0" applyNumberFormat="1" applyFont="1" applyFill="1" applyBorder="1" applyAlignment="1">
      <alignment horizontal="center" vertical="center"/>
    </xf>
    <xf numFmtId="165" fontId="4" fillId="12" borderId="7" xfId="0" applyNumberFormat="1" applyFont="1" applyFill="1" applyBorder="1" applyAlignment="1">
      <alignment horizontal="center" vertical="center"/>
    </xf>
    <xf numFmtId="165" fontId="4" fillId="12" borderId="25" xfId="0" applyNumberFormat="1" applyFont="1" applyFill="1" applyBorder="1" applyAlignment="1">
      <alignment horizontal="center" vertical="center"/>
    </xf>
    <xf numFmtId="165" fontId="4" fillId="12" borderId="24" xfId="0" applyNumberFormat="1" applyFont="1" applyFill="1" applyBorder="1" applyAlignment="1">
      <alignment horizontal="center" vertical="center"/>
    </xf>
    <xf numFmtId="165" fontId="4" fillId="12" borderId="8" xfId="0" applyNumberFormat="1" applyFont="1" applyFill="1" applyBorder="1" applyAlignment="1">
      <alignment horizontal="center" vertical="center"/>
    </xf>
    <xf numFmtId="165" fontId="4" fillId="12" borderId="27" xfId="0" applyNumberFormat="1" applyFont="1" applyFill="1" applyBorder="1" applyAlignment="1">
      <alignment horizontal="center" vertical="center"/>
    </xf>
    <xf numFmtId="165" fontId="4" fillId="12" borderId="66" xfId="0" applyNumberFormat="1" applyFont="1" applyFill="1" applyBorder="1" applyAlignment="1">
      <alignment horizontal="center" vertical="center"/>
    </xf>
    <xf numFmtId="165" fontId="4" fillId="12" borderId="23" xfId="0" applyNumberFormat="1" applyFont="1" applyFill="1" applyBorder="1" applyAlignment="1">
      <alignment horizontal="center" vertical="center"/>
    </xf>
    <xf numFmtId="165" fontId="4" fillId="12" borderId="12" xfId="0" applyNumberFormat="1" applyFont="1" applyFill="1" applyBorder="1" applyAlignment="1">
      <alignment horizontal="center" vertical="center"/>
    </xf>
    <xf numFmtId="165" fontId="4" fillId="12" borderId="16" xfId="0" applyNumberFormat="1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5" fontId="12" fillId="0" borderId="19" xfId="0" applyNumberFormat="1" applyFont="1" applyFill="1" applyBorder="1" applyAlignment="1">
      <alignment horizontal="center" vertical="center"/>
    </xf>
    <xf numFmtId="165" fontId="12" fillId="0" borderId="69" xfId="0" applyNumberFormat="1" applyFont="1" applyFill="1" applyBorder="1" applyAlignment="1">
      <alignment horizontal="center" vertical="center"/>
    </xf>
    <xf numFmtId="165" fontId="6" fillId="8" borderId="49" xfId="0" applyNumberFormat="1" applyFont="1" applyFill="1" applyBorder="1" applyAlignment="1">
      <alignment horizontal="center" vertical="center"/>
    </xf>
    <xf numFmtId="164" fontId="6" fillId="8" borderId="3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65" fontId="12" fillId="0" borderId="29" xfId="0" applyNumberFormat="1" applyFont="1" applyFill="1" applyBorder="1" applyAlignment="1">
      <alignment horizontal="center" vertical="center"/>
    </xf>
    <xf numFmtId="165" fontId="12" fillId="0" borderId="68" xfId="0" applyNumberFormat="1" applyFont="1" applyFill="1" applyBorder="1" applyAlignment="1">
      <alignment horizontal="center" vertical="center"/>
    </xf>
    <xf numFmtId="165" fontId="4" fillId="0" borderId="44" xfId="0" applyNumberFormat="1" applyFont="1" applyFill="1" applyBorder="1" applyAlignment="1">
      <alignment vertical="center" wrapText="1"/>
    </xf>
    <xf numFmtId="165" fontId="4" fillId="0" borderId="65" xfId="0" applyNumberFormat="1" applyFont="1" applyFill="1" applyBorder="1" applyAlignment="1">
      <alignment vertical="center" wrapText="1"/>
    </xf>
    <xf numFmtId="165" fontId="4" fillId="0" borderId="70" xfId="0" applyNumberFormat="1" applyFont="1" applyFill="1" applyBorder="1" applyAlignment="1">
      <alignment vertical="center" wrapText="1"/>
    </xf>
    <xf numFmtId="165" fontId="4" fillId="0" borderId="68" xfId="0" applyNumberFormat="1" applyFont="1" applyFill="1" applyBorder="1" applyAlignment="1">
      <alignment vertical="center" wrapText="1"/>
    </xf>
    <xf numFmtId="165" fontId="4" fillId="0" borderId="29" xfId="0" applyNumberFormat="1" applyFont="1" applyFill="1" applyBorder="1" applyAlignment="1">
      <alignment vertical="center" wrapText="1"/>
    </xf>
    <xf numFmtId="165" fontId="4" fillId="0" borderId="59" xfId="0" applyNumberFormat="1" applyFont="1" applyFill="1" applyBorder="1" applyAlignment="1">
      <alignment vertical="center" wrapText="1"/>
    </xf>
    <xf numFmtId="165" fontId="4" fillId="13" borderId="59" xfId="0" applyNumberFormat="1" applyFont="1" applyFill="1" applyBorder="1" applyAlignment="1">
      <alignment horizontal="center" vertical="center"/>
    </xf>
    <xf numFmtId="165" fontId="4" fillId="13" borderId="33" xfId="0" applyNumberFormat="1" applyFont="1" applyFill="1" applyBorder="1" applyAlignment="1">
      <alignment horizontal="center" vertical="center"/>
    </xf>
    <xf numFmtId="165" fontId="4" fillId="13" borderId="28" xfId="0" applyNumberFormat="1" applyFont="1" applyFill="1" applyBorder="1" applyAlignment="1">
      <alignment horizontal="center" vertical="center"/>
    </xf>
    <xf numFmtId="165" fontId="4" fillId="13" borderId="29" xfId="0" applyNumberFormat="1" applyFont="1" applyFill="1" applyBorder="1" applyAlignment="1">
      <alignment horizontal="center" vertical="center"/>
    </xf>
    <xf numFmtId="165" fontId="4" fillId="13" borderId="19" xfId="0" applyNumberFormat="1" applyFont="1" applyFill="1" applyBorder="1" applyAlignment="1">
      <alignment horizontal="center" vertical="center"/>
    </xf>
    <xf numFmtId="165" fontId="4" fillId="13" borderId="69" xfId="0" applyNumberFormat="1" applyFont="1" applyFill="1" applyBorder="1" applyAlignment="1">
      <alignment horizontal="center" vertical="center"/>
    </xf>
    <xf numFmtId="165" fontId="4" fillId="13" borderId="11" xfId="0" applyNumberFormat="1" applyFont="1" applyFill="1" applyBorder="1" applyAlignment="1">
      <alignment horizontal="center" vertical="center"/>
    </xf>
    <xf numFmtId="165" fontId="4" fillId="13" borderId="37" xfId="0" applyNumberFormat="1" applyFont="1" applyFill="1" applyBorder="1" applyAlignment="1">
      <alignment horizontal="center" vertical="center"/>
    </xf>
    <xf numFmtId="165" fontId="6" fillId="0" borderId="59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165" fontId="3" fillId="7" borderId="2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5" fontId="12" fillId="0" borderId="28" xfId="0" applyNumberFormat="1" applyFont="1" applyFill="1" applyBorder="1" applyAlignment="1">
      <alignment horizontal="center" vertical="center"/>
    </xf>
    <xf numFmtId="165" fontId="12" fillId="0" borderId="60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center" vertical="center"/>
    </xf>
    <xf numFmtId="165" fontId="12" fillId="0" borderId="30" xfId="0" applyNumberFormat="1" applyFont="1" applyFill="1" applyBorder="1" applyAlignment="1">
      <alignment horizontal="center" vertical="center"/>
    </xf>
    <xf numFmtId="165" fontId="4" fillId="0" borderId="66" xfId="0" applyNumberFormat="1" applyFont="1" applyFill="1" applyBorder="1" applyAlignment="1">
      <alignment horizontal="center" vertical="center"/>
    </xf>
    <xf numFmtId="165" fontId="4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72" xfId="0" applyFont="1" applyBorder="1" applyAlignment="1">
      <alignment horizontal="center" vertical="center"/>
    </xf>
    <xf numFmtId="165" fontId="4" fillId="0" borderId="59" xfId="0" applyNumberFormat="1" applyFont="1" applyBorder="1" applyAlignment="1">
      <alignment horizontal="center" vertical="center"/>
    </xf>
    <xf numFmtId="165" fontId="3" fillId="0" borderId="73" xfId="0" applyNumberFormat="1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42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4" fontId="8" fillId="13" borderId="0" xfId="0" applyNumberFormat="1" applyFont="1" applyFill="1" applyAlignment="1">
      <alignment horizontal="center" vertical="center"/>
    </xf>
    <xf numFmtId="165" fontId="13" fillId="13" borderId="61" xfId="0" applyNumberFormat="1" applyFont="1" applyFill="1" applyBorder="1" applyAlignment="1">
      <alignment horizontal="center" vertical="center"/>
    </xf>
    <xf numFmtId="165" fontId="13" fillId="13" borderId="9" xfId="0" applyNumberFormat="1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165" fontId="14" fillId="13" borderId="4" xfId="0" applyNumberFormat="1" applyFont="1" applyFill="1" applyBorder="1" applyAlignment="1">
      <alignment horizontal="center" vertical="center"/>
    </xf>
    <xf numFmtId="165" fontId="14" fillId="13" borderId="73" xfId="0" applyNumberFormat="1" applyFont="1" applyFill="1" applyBorder="1" applyAlignment="1">
      <alignment horizontal="center" vertical="center"/>
    </xf>
    <xf numFmtId="165" fontId="14" fillId="13" borderId="6" xfId="0" applyNumberFormat="1" applyFont="1" applyFill="1" applyBorder="1" applyAlignment="1">
      <alignment horizontal="center" vertical="center"/>
    </xf>
    <xf numFmtId="165" fontId="4" fillId="7" borderId="49" xfId="0" applyNumberFormat="1" applyFont="1" applyFill="1" applyBorder="1" applyAlignment="1">
      <alignment horizontal="center" vertical="center"/>
    </xf>
    <xf numFmtId="165" fontId="4" fillId="7" borderId="23" xfId="0" applyNumberFormat="1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horizontal="center" vertical="center"/>
    </xf>
    <xf numFmtId="165" fontId="4" fillId="7" borderId="54" xfId="0" applyNumberFormat="1" applyFont="1" applyFill="1" applyBorder="1" applyAlignment="1">
      <alignment horizontal="center" vertical="center"/>
    </xf>
    <xf numFmtId="165" fontId="4" fillId="7" borderId="7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65" fontId="6" fillId="0" borderId="72" xfId="0" applyNumberFormat="1" applyFont="1" applyFill="1" applyBorder="1" applyAlignment="1">
      <alignment horizontal="center" vertical="center"/>
    </xf>
    <xf numFmtId="165" fontId="6" fillId="0" borderId="69" xfId="0" applyNumberFormat="1" applyFont="1" applyFill="1" applyBorder="1" applyAlignment="1">
      <alignment horizontal="center" vertical="center"/>
    </xf>
    <xf numFmtId="165" fontId="6" fillId="0" borderId="73" xfId="0" applyNumberFormat="1" applyFont="1" applyFill="1" applyBorder="1" applyAlignment="1">
      <alignment horizontal="center" vertical="center"/>
    </xf>
    <xf numFmtId="165" fontId="6" fillId="0" borderId="68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5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5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right" vertical="center" wrapText="1"/>
    </xf>
    <xf numFmtId="0" fontId="4" fillId="7" borderId="27" xfId="0" applyFont="1" applyFill="1" applyBorder="1" applyAlignment="1">
      <alignment horizontal="right" vertical="center" wrapText="1"/>
    </xf>
    <xf numFmtId="0" fontId="4" fillId="7" borderId="45" xfId="0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63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3" fillId="3" borderId="45" xfId="0" applyFont="1" applyFill="1" applyBorder="1" applyAlignment="1">
      <alignment horizontal="right" vertical="center"/>
    </xf>
    <xf numFmtId="0" fontId="3" fillId="8" borderId="24" xfId="0" applyFont="1" applyFill="1" applyBorder="1" applyAlignment="1">
      <alignment horizontal="right" vertical="center"/>
    </xf>
    <xf numFmtId="0" fontId="3" fillId="8" borderId="27" xfId="0" applyFont="1" applyFill="1" applyBorder="1" applyAlignment="1">
      <alignment horizontal="right" vertical="center"/>
    </xf>
    <xf numFmtId="0" fontId="3" fillId="8" borderId="4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right" vertical="center" wrapText="1"/>
    </xf>
    <xf numFmtId="0" fontId="4" fillId="7" borderId="36" xfId="0" applyFont="1" applyFill="1" applyBorder="1" applyAlignment="1">
      <alignment horizontal="right" vertical="center" wrapText="1"/>
    </xf>
    <xf numFmtId="0" fontId="4" fillId="7" borderId="4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45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165" fontId="10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165" fontId="8" fillId="0" borderId="34" xfId="0" applyNumberFormat="1" applyFont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165" fontId="4" fillId="0" borderId="43" xfId="0" applyNumberFormat="1" applyFont="1" applyBorder="1" applyAlignment="1">
      <alignment horizontal="center" vertical="center" textRotation="90"/>
    </xf>
    <xf numFmtId="165" fontId="4" fillId="0" borderId="54" xfId="0" applyNumberFormat="1" applyFont="1" applyBorder="1" applyAlignment="1">
      <alignment horizontal="center" vertical="center" textRotation="90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2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textRotation="90" wrapText="1"/>
    </xf>
    <xf numFmtId="165" fontId="3" fillId="0" borderId="16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58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165" fontId="3" fillId="0" borderId="29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4" fillId="9" borderId="53" xfId="0" applyFont="1" applyFill="1" applyBorder="1" applyAlignment="1">
      <alignment horizontal="left" vertical="center" wrapText="1"/>
    </xf>
    <xf numFmtId="0" fontId="4" fillId="8" borderId="53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57" xfId="0" applyFont="1" applyBorder="1" applyAlignment="1">
      <alignment horizontal="center" vertical="center" textRotation="90" wrapText="1"/>
    </xf>
    <xf numFmtId="0" fontId="8" fillId="0" borderId="52" xfId="0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0" borderId="57" xfId="0" applyFont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7" borderId="26" xfId="0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right" vertical="center" wrapText="1"/>
    </xf>
    <xf numFmtId="0" fontId="4" fillId="7" borderId="25" xfId="0" applyFont="1" applyFill="1" applyBorder="1" applyAlignment="1">
      <alignment horizontal="right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right" vertical="center" wrapText="1"/>
    </xf>
    <xf numFmtId="0" fontId="4" fillId="7" borderId="34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69" xfId="0" applyNumberFormat="1" applyFont="1" applyFill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right" vertical="center" wrapText="1"/>
    </xf>
    <xf numFmtId="0" fontId="4" fillId="12" borderId="27" xfId="0" applyFont="1" applyFill="1" applyBorder="1" applyAlignment="1">
      <alignment horizontal="right" vertical="center" wrapText="1"/>
    </xf>
    <xf numFmtId="0" fontId="4" fillId="12" borderId="45" xfId="0" applyFont="1" applyFill="1" applyBorder="1" applyAlignment="1">
      <alignment horizontal="right" vertical="center" wrapText="1"/>
    </xf>
    <xf numFmtId="0" fontId="4" fillId="13" borderId="37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7"/>
  <sheetViews>
    <sheetView showZeros="0" tabSelected="1" topLeftCell="A61" zoomScale="85" zoomScaleNormal="85" zoomScaleSheetLayoutView="115" workbookViewId="0">
      <selection activeCell="L90" sqref="L90"/>
    </sheetView>
  </sheetViews>
  <sheetFormatPr defaultRowHeight="15" x14ac:dyDescent="0.25"/>
  <cols>
    <col min="1" max="1" width="2.5703125" style="12" customWidth="1"/>
    <col min="2" max="2" width="2.42578125" style="12" customWidth="1"/>
    <col min="3" max="3" width="2.5703125" style="12" customWidth="1"/>
    <col min="4" max="4" width="22.42578125" style="22" customWidth="1"/>
    <col min="5" max="5" width="3.85546875" style="12" customWidth="1"/>
    <col min="6" max="6" width="10" style="17" customWidth="1"/>
    <col min="7" max="7" width="7.5703125" style="12" customWidth="1"/>
    <col min="8" max="8" width="5.42578125" style="15" customWidth="1"/>
    <col min="9" max="9" width="6" style="23" customWidth="1"/>
    <col min="10" max="10" width="7.140625" style="24" customWidth="1"/>
    <col min="11" max="11" width="6.140625" style="24" customWidth="1"/>
    <col min="12" max="12" width="6.42578125" style="24" customWidth="1"/>
    <col min="13" max="13" width="7.42578125" style="23" customWidth="1"/>
    <col min="14" max="15" width="6.42578125" style="24" customWidth="1"/>
    <col min="16" max="16" width="7.5703125" style="24" customWidth="1"/>
    <col min="17" max="17" width="6.140625" style="23" customWidth="1"/>
    <col min="18" max="18" width="6.5703125" style="24" customWidth="1"/>
    <col min="19" max="19" width="5.85546875" style="24" customWidth="1"/>
    <col min="20" max="20" width="6.42578125" style="24" customWidth="1"/>
    <col min="21" max="21" width="6.140625" style="23" customWidth="1"/>
    <col min="22" max="22" width="6.5703125" style="24" customWidth="1"/>
    <col min="23" max="23" width="6" style="24" customWidth="1"/>
    <col min="24" max="24" width="5.5703125" style="24" customWidth="1"/>
    <col min="25" max="25" width="2.42578125" style="1" customWidth="1"/>
    <col min="26" max="26" width="23.5703125" customWidth="1"/>
  </cols>
  <sheetData>
    <row r="1" spans="1:41" ht="42.75" customHeight="1" x14ac:dyDescent="0.25">
      <c r="A1" s="39"/>
      <c r="B1" s="39"/>
      <c r="C1" s="39"/>
      <c r="D1" s="265"/>
      <c r="E1" s="39"/>
      <c r="F1" s="40"/>
      <c r="G1" s="39"/>
      <c r="H1" s="41"/>
      <c r="S1" s="348" t="s">
        <v>92</v>
      </c>
      <c r="T1" s="348"/>
      <c r="U1" s="348"/>
      <c r="V1" s="348"/>
      <c r="W1" s="348"/>
      <c r="X1" s="348"/>
    </row>
    <row r="2" spans="1:41" ht="15.75" x14ac:dyDescent="0.25">
      <c r="A2" s="349" t="s">
        <v>100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1" ht="13.5" customHeight="1" thickBot="1" x14ac:dyDescent="0.3">
      <c r="A3" s="351"/>
      <c r="B3" s="351"/>
      <c r="C3" s="351"/>
      <c r="D3" s="351"/>
      <c r="E3" s="351"/>
      <c r="F3" s="351"/>
      <c r="G3" s="351"/>
      <c r="H3" s="351"/>
      <c r="K3" s="352"/>
      <c r="L3" s="352"/>
      <c r="O3" s="352"/>
      <c r="P3" s="352"/>
      <c r="S3" s="352"/>
      <c r="T3" s="352"/>
      <c r="W3" s="353" t="s">
        <v>40</v>
      </c>
      <c r="X3" s="35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1" s="2" customFormat="1" ht="11.25" x14ac:dyDescent="0.2">
      <c r="A4" s="382" t="s">
        <v>0</v>
      </c>
      <c r="B4" s="361" t="s">
        <v>1</v>
      </c>
      <c r="C4" s="382" t="s">
        <v>2</v>
      </c>
      <c r="D4" s="387" t="s">
        <v>3</v>
      </c>
      <c r="E4" s="382" t="s">
        <v>4</v>
      </c>
      <c r="F4" s="382" t="s">
        <v>5</v>
      </c>
      <c r="G4" s="361" t="s">
        <v>6</v>
      </c>
      <c r="H4" s="364" t="s">
        <v>7</v>
      </c>
      <c r="I4" s="368" t="s">
        <v>93</v>
      </c>
      <c r="J4" s="369"/>
      <c r="K4" s="369"/>
      <c r="L4" s="370"/>
      <c r="M4" s="368" t="s">
        <v>95</v>
      </c>
      <c r="N4" s="369"/>
      <c r="O4" s="369"/>
      <c r="P4" s="370"/>
      <c r="Q4" s="368" t="s">
        <v>78</v>
      </c>
      <c r="R4" s="369"/>
      <c r="S4" s="369"/>
      <c r="T4" s="370"/>
      <c r="U4" s="368" t="s">
        <v>94</v>
      </c>
      <c r="V4" s="369"/>
      <c r="W4" s="369"/>
      <c r="X4" s="37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41" s="2" customFormat="1" ht="11.25" x14ac:dyDescent="0.2">
      <c r="A5" s="383"/>
      <c r="B5" s="362"/>
      <c r="C5" s="383"/>
      <c r="D5" s="388"/>
      <c r="E5" s="383"/>
      <c r="F5" s="383"/>
      <c r="G5" s="362"/>
      <c r="H5" s="365"/>
      <c r="I5" s="354" t="s">
        <v>8</v>
      </c>
      <c r="J5" s="356" t="s">
        <v>9</v>
      </c>
      <c r="K5" s="357"/>
      <c r="L5" s="358"/>
      <c r="M5" s="354" t="s">
        <v>8</v>
      </c>
      <c r="N5" s="356" t="s">
        <v>9</v>
      </c>
      <c r="O5" s="357"/>
      <c r="P5" s="358"/>
      <c r="Q5" s="354" t="s">
        <v>8</v>
      </c>
      <c r="R5" s="356" t="s">
        <v>9</v>
      </c>
      <c r="S5" s="357"/>
      <c r="T5" s="358"/>
      <c r="U5" s="354" t="s">
        <v>8</v>
      </c>
      <c r="V5" s="356" t="s">
        <v>9</v>
      </c>
      <c r="W5" s="357"/>
      <c r="X5" s="358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</row>
    <row r="6" spans="1:41" s="2" customFormat="1" ht="11.25" x14ac:dyDescent="0.2">
      <c r="A6" s="384"/>
      <c r="B6" s="386"/>
      <c r="C6" s="384"/>
      <c r="D6" s="388"/>
      <c r="E6" s="389"/>
      <c r="F6" s="384"/>
      <c r="G6" s="362"/>
      <c r="H6" s="366"/>
      <c r="I6" s="355"/>
      <c r="J6" s="25" t="s">
        <v>10</v>
      </c>
      <c r="K6" s="25"/>
      <c r="L6" s="359" t="s">
        <v>11</v>
      </c>
      <c r="M6" s="355"/>
      <c r="N6" s="25" t="s">
        <v>10</v>
      </c>
      <c r="O6" s="25"/>
      <c r="P6" s="359" t="s">
        <v>11</v>
      </c>
      <c r="Q6" s="355"/>
      <c r="R6" s="25" t="s">
        <v>10</v>
      </c>
      <c r="S6" s="25"/>
      <c r="T6" s="359" t="s">
        <v>11</v>
      </c>
      <c r="U6" s="355"/>
      <c r="V6" s="25" t="s">
        <v>10</v>
      </c>
      <c r="W6" s="25"/>
      <c r="X6" s="359" t="s">
        <v>11</v>
      </c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</row>
    <row r="7" spans="1:41" s="2" customFormat="1" ht="51" customHeight="1" thickBot="1" x14ac:dyDescent="0.25">
      <c r="A7" s="385"/>
      <c r="B7" s="386"/>
      <c r="C7" s="385"/>
      <c r="D7" s="388"/>
      <c r="E7" s="390"/>
      <c r="F7" s="385"/>
      <c r="G7" s="363"/>
      <c r="H7" s="367"/>
      <c r="I7" s="355"/>
      <c r="J7" s="26" t="s">
        <v>8</v>
      </c>
      <c r="K7" s="27" t="s">
        <v>12</v>
      </c>
      <c r="L7" s="360"/>
      <c r="M7" s="355"/>
      <c r="N7" s="26" t="s">
        <v>8</v>
      </c>
      <c r="O7" s="27" t="s">
        <v>12</v>
      </c>
      <c r="P7" s="360"/>
      <c r="Q7" s="355"/>
      <c r="R7" s="26" t="s">
        <v>8</v>
      </c>
      <c r="S7" s="27" t="s">
        <v>12</v>
      </c>
      <c r="T7" s="360"/>
      <c r="U7" s="355"/>
      <c r="V7" s="26" t="s">
        <v>8</v>
      </c>
      <c r="W7" s="27" t="s">
        <v>12</v>
      </c>
      <c r="X7" s="36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</row>
    <row r="8" spans="1:41" s="2" customFormat="1" ht="12" thickBot="1" x14ac:dyDescent="0.25">
      <c r="A8" s="371" t="s">
        <v>44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</row>
    <row r="9" spans="1:41" s="2" customFormat="1" ht="14.25" customHeight="1" thickBot="1" x14ac:dyDescent="0.25">
      <c r="A9" s="372" t="s">
        <v>13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</row>
    <row r="10" spans="1:41" s="2" customFormat="1" ht="13.5" customHeight="1" thickBot="1" x14ac:dyDescent="0.25">
      <c r="A10" s="42">
        <v>1</v>
      </c>
      <c r="B10" s="373" t="s">
        <v>34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</row>
    <row r="11" spans="1:41" s="2" customFormat="1" ht="13.5" customHeight="1" thickBot="1" x14ac:dyDescent="0.25">
      <c r="A11" s="43">
        <v>1</v>
      </c>
      <c r="B11" s="44">
        <v>1</v>
      </c>
      <c r="C11" s="374" t="s">
        <v>37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</row>
    <row r="12" spans="1:41" s="2" customFormat="1" ht="33.75" customHeight="1" thickBot="1" x14ac:dyDescent="0.25">
      <c r="A12" s="375">
        <v>1</v>
      </c>
      <c r="B12" s="377">
        <v>1</v>
      </c>
      <c r="C12" s="340">
        <v>1</v>
      </c>
      <c r="D12" s="380" t="s">
        <v>54</v>
      </c>
      <c r="E12" s="345" t="s">
        <v>83</v>
      </c>
      <c r="F12" s="45" t="s">
        <v>27</v>
      </c>
      <c r="G12" s="46" t="s">
        <v>28</v>
      </c>
      <c r="H12" s="164" t="s">
        <v>22</v>
      </c>
      <c r="I12" s="125">
        <v>12.2</v>
      </c>
      <c r="J12" s="79">
        <v>12.2</v>
      </c>
      <c r="K12" s="79">
        <v>12</v>
      </c>
      <c r="L12" s="80"/>
      <c r="M12" s="125">
        <v>13.9</v>
      </c>
      <c r="N12" s="79">
        <v>13.9</v>
      </c>
      <c r="O12" s="79">
        <v>13.6</v>
      </c>
      <c r="P12" s="147"/>
      <c r="Q12" s="125">
        <v>13.9</v>
      </c>
      <c r="R12" s="79">
        <v>13.9</v>
      </c>
      <c r="S12" s="79">
        <v>13.6</v>
      </c>
      <c r="T12" s="80"/>
      <c r="U12" s="125">
        <v>13.9</v>
      </c>
      <c r="V12" s="79">
        <v>13.9</v>
      </c>
      <c r="W12" s="79">
        <v>13.6</v>
      </c>
      <c r="X12" s="80">
        <v>0</v>
      </c>
      <c r="Y12" s="296"/>
      <c r="Z12" s="29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</row>
    <row r="13" spans="1:41" s="88" customFormat="1" ht="26.45" customHeight="1" thickBot="1" x14ac:dyDescent="0.25">
      <c r="A13" s="376"/>
      <c r="B13" s="378"/>
      <c r="C13" s="379"/>
      <c r="D13" s="380"/>
      <c r="E13" s="381"/>
      <c r="F13" s="302" t="s">
        <v>16</v>
      </c>
      <c r="G13" s="303"/>
      <c r="H13" s="304"/>
      <c r="I13" s="109">
        <v>12.2</v>
      </c>
      <c r="J13" s="148">
        <v>12.2</v>
      </c>
      <c r="K13" s="148">
        <v>12</v>
      </c>
      <c r="L13" s="148">
        <f t="shared" ref="L13" si="0">L12</f>
        <v>0</v>
      </c>
      <c r="M13" s="109">
        <v>13.9</v>
      </c>
      <c r="N13" s="148">
        <v>13.9</v>
      </c>
      <c r="O13" s="148">
        <v>13.6</v>
      </c>
      <c r="P13" s="148">
        <f t="shared" ref="P13" si="1">P12</f>
        <v>0</v>
      </c>
      <c r="Q13" s="109">
        <v>13.9</v>
      </c>
      <c r="R13" s="148">
        <v>13.9</v>
      </c>
      <c r="S13" s="148">
        <v>13.6</v>
      </c>
      <c r="T13" s="148"/>
      <c r="U13" s="109">
        <v>13.9</v>
      </c>
      <c r="V13" s="148">
        <v>13.9</v>
      </c>
      <c r="W13" s="148">
        <v>13.6</v>
      </c>
      <c r="X13" s="81">
        <f t="shared" ref="X13" si="2">X12</f>
        <v>0</v>
      </c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10"/>
      <c r="AN13" s="10"/>
      <c r="AO13" s="10"/>
    </row>
    <row r="14" spans="1:41" s="88" customFormat="1" ht="24" customHeight="1" x14ac:dyDescent="0.2">
      <c r="A14" s="398">
        <v>1</v>
      </c>
      <c r="B14" s="399">
        <v>1</v>
      </c>
      <c r="C14" s="341">
        <v>2</v>
      </c>
      <c r="D14" s="298" t="s">
        <v>101</v>
      </c>
      <c r="E14" s="403" t="s">
        <v>83</v>
      </c>
      <c r="F14" s="329" t="s">
        <v>20</v>
      </c>
      <c r="G14" s="329" t="s">
        <v>66</v>
      </c>
      <c r="H14" s="63" t="s">
        <v>22</v>
      </c>
      <c r="I14" s="66">
        <f>J14+L14</f>
        <v>1.5</v>
      </c>
      <c r="J14" s="110">
        <v>1.5</v>
      </c>
      <c r="K14" s="110">
        <v>1</v>
      </c>
      <c r="L14" s="67"/>
      <c r="M14" s="66">
        <v>2.7</v>
      </c>
      <c r="N14" s="110">
        <v>2.7</v>
      </c>
      <c r="O14" s="110"/>
      <c r="P14" s="67"/>
      <c r="Q14" s="66"/>
      <c r="R14" s="110"/>
      <c r="S14" s="110"/>
      <c r="T14" s="111"/>
      <c r="U14" s="66"/>
      <c r="V14" s="110"/>
      <c r="W14" s="110"/>
      <c r="X14" s="69"/>
      <c r="Y14" s="325"/>
      <c r="Z14" s="326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10"/>
      <c r="AN14" s="10"/>
      <c r="AO14" s="10"/>
    </row>
    <row r="15" spans="1:41" s="88" customFormat="1" ht="26.25" customHeight="1" thickBot="1" x14ac:dyDescent="0.25">
      <c r="A15" s="375"/>
      <c r="B15" s="400"/>
      <c r="C15" s="401"/>
      <c r="D15" s="402"/>
      <c r="E15" s="404"/>
      <c r="F15" s="330"/>
      <c r="G15" s="330"/>
      <c r="H15" s="90" t="s">
        <v>106</v>
      </c>
      <c r="I15" s="68">
        <f>L15+J15</f>
        <v>12.3</v>
      </c>
      <c r="J15" s="101">
        <v>12.3</v>
      </c>
      <c r="K15" s="101"/>
      <c r="L15" s="102"/>
      <c r="M15" s="68"/>
      <c r="N15" s="101"/>
      <c r="O15" s="101"/>
      <c r="P15" s="102"/>
      <c r="Q15" s="68"/>
      <c r="R15" s="101"/>
      <c r="S15" s="101"/>
      <c r="T15" s="65"/>
      <c r="U15" s="102"/>
      <c r="V15" s="101"/>
      <c r="W15" s="101"/>
      <c r="X15" s="104"/>
      <c r="Y15" s="325"/>
      <c r="Z15" s="326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10"/>
      <c r="AN15" s="10"/>
      <c r="AO15" s="10"/>
    </row>
    <row r="16" spans="1:41" s="88" customFormat="1" ht="32.25" customHeight="1" thickBot="1" x14ac:dyDescent="0.25">
      <c r="A16" s="376"/>
      <c r="B16" s="377"/>
      <c r="C16" s="401"/>
      <c r="D16" s="402"/>
      <c r="E16" s="156"/>
      <c r="F16" s="331" t="s">
        <v>16</v>
      </c>
      <c r="G16" s="332"/>
      <c r="H16" s="333"/>
      <c r="I16" s="97">
        <f>J16+L16</f>
        <v>13.8</v>
      </c>
      <c r="J16" s="148">
        <f>J14+J15</f>
        <v>13.8</v>
      </c>
      <c r="K16" s="148">
        <f>K14+K15</f>
        <v>1</v>
      </c>
      <c r="L16" s="97">
        <f>SUM(L14:L15)</f>
        <v>0</v>
      </c>
      <c r="M16" s="131">
        <v>2.7</v>
      </c>
      <c r="N16" s="180">
        <v>2.7</v>
      </c>
      <c r="O16" s="148"/>
      <c r="P16" s="97"/>
      <c r="Q16" s="131"/>
      <c r="R16" s="130"/>
      <c r="S16" s="148">
        <f>S14</f>
        <v>0</v>
      </c>
      <c r="T16" s="81"/>
      <c r="U16" s="97"/>
      <c r="V16" s="148"/>
      <c r="W16" s="148"/>
      <c r="X16" s="93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10"/>
      <c r="AN16" s="10"/>
      <c r="AO16" s="10"/>
    </row>
    <row r="17" spans="1:41" s="3" customFormat="1" ht="13.5" customHeight="1" thickBot="1" x14ac:dyDescent="0.25">
      <c r="A17" s="47">
        <v>1</v>
      </c>
      <c r="B17" s="48">
        <v>1</v>
      </c>
      <c r="C17" s="334" t="s">
        <v>18</v>
      </c>
      <c r="D17" s="335"/>
      <c r="E17" s="335"/>
      <c r="F17" s="335"/>
      <c r="G17" s="335"/>
      <c r="H17" s="336"/>
      <c r="I17" s="126">
        <f>SUM(I13,I16)</f>
        <v>26</v>
      </c>
      <c r="J17" s="127">
        <f>SUM(J13,J16)</f>
        <v>26</v>
      </c>
      <c r="K17" s="127">
        <f>SUM(K13,K16)</f>
        <v>13</v>
      </c>
      <c r="L17" s="28">
        <v>0</v>
      </c>
      <c r="M17" s="126">
        <f>SUM(M13,M16)</f>
        <v>16.600000000000001</v>
      </c>
      <c r="N17" s="127">
        <f>N16+N13</f>
        <v>16.600000000000001</v>
      </c>
      <c r="O17" s="127">
        <f t="shared" ref="O17:P17" si="3">O16+O13</f>
        <v>13.6</v>
      </c>
      <c r="P17" s="127">
        <f t="shared" si="3"/>
        <v>0</v>
      </c>
      <c r="Q17" s="126">
        <v>13.9</v>
      </c>
      <c r="R17" s="127">
        <v>13.9</v>
      </c>
      <c r="S17" s="127">
        <v>13.6</v>
      </c>
      <c r="T17" s="28">
        <v>0</v>
      </c>
      <c r="U17" s="126">
        <v>13.9</v>
      </c>
      <c r="V17" s="127">
        <v>13.9</v>
      </c>
      <c r="W17" s="127">
        <v>13.6</v>
      </c>
      <c r="X17" s="33">
        <v>0</v>
      </c>
      <c r="Y17" s="10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10"/>
      <c r="AN17" s="10"/>
      <c r="AO17" s="10"/>
    </row>
    <row r="18" spans="1:41" s="3" customFormat="1" ht="13.5" customHeight="1" thickBot="1" x14ac:dyDescent="0.25">
      <c r="A18" s="47">
        <v>1</v>
      </c>
      <c r="B18" s="48">
        <v>2</v>
      </c>
      <c r="C18" s="337" t="s">
        <v>39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9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10"/>
      <c r="AN18" s="10"/>
      <c r="AO18" s="10"/>
    </row>
    <row r="19" spans="1:41" s="2" customFormat="1" ht="29.45" customHeight="1" thickBot="1" x14ac:dyDescent="0.25">
      <c r="A19" s="375">
        <v>1</v>
      </c>
      <c r="B19" s="391">
        <v>2</v>
      </c>
      <c r="C19" s="340">
        <v>1</v>
      </c>
      <c r="D19" s="299" t="s">
        <v>79</v>
      </c>
      <c r="E19" s="393" t="s">
        <v>85</v>
      </c>
      <c r="F19" s="166" t="s">
        <v>20</v>
      </c>
      <c r="G19" s="166" t="s">
        <v>19</v>
      </c>
      <c r="H19" s="167" t="s">
        <v>46</v>
      </c>
      <c r="I19" s="176">
        <v>172.2</v>
      </c>
      <c r="J19" s="177">
        <v>172.2</v>
      </c>
      <c r="K19" s="177">
        <v>155.69999999999999</v>
      </c>
      <c r="L19" s="175"/>
      <c r="M19" s="176">
        <v>176.9</v>
      </c>
      <c r="N19" s="177">
        <v>176.9</v>
      </c>
      <c r="O19" s="177">
        <v>159</v>
      </c>
      <c r="P19" s="178"/>
      <c r="Q19" s="176">
        <v>176</v>
      </c>
      <c r="R19" s="177">
        <v>176</v>
      </c>
      <c r="S19" s="177">
        <v>159</v>
      </c>
      <c r="T19" s="175"/>
      <c r="U19" s="135">
        <v>216.4</v>
      </c>
      <c r="V19" s="174">
        <v>216.4</v>
      </c>
      <c r="W19" s="174">
        <v>173.12</v>
      </c>
      <c r="X19" s="175"/>
      <c r="Y19" s="325"/>
      <c r="Z19" s="326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0"/>
      <c r="AN19" s="10"/>
      <c r="AO19" s="10"/>
    </row>
    <row r="20" spans="1:41" s="88" customFormat="1" ht="22.35" customHeight="1" thickBot="1" x14ac:dyDescent="0.25">
      <c r="A20" s="376"/>
      <c r="B20" s="392"/>
      <c r="C20" s="379"/>
      <c r="D20" s="380"/>
      <c r="E20" s="394"/>
      <c r="F20" s="395" t="s">
        <v>16</v>
      </c>
      <c r="G20" s="396"/>
      <c r="H20" s="397"/>
      <c r="I20" s="138">
        <v>172.2</v>
      </c>
      <c r="J20" s="139">
        <v>172.2</v>
      </c>
      <c r="K20" s="139">
        <f>SUM(K19:K19)</f>
        <v>155.69999999999999</v>
      </c>
      <c r="L20" s="115">
        <f>SUM(L19:L19)</f>
        <v>0</v>
      </c>
      <c r="M20" s="138">
        <f>N20+P20</f>
        <v>176.9</v>
      </c>
      <c r="N20" s="139">
        <f>N19</f>
        <v>176.9</v>
      </c>
      <c r="O20" s="139">
        <f t="shared" ref="O20:P20" si="4">O19</f>
        <v>159</v>
      </c>
      <c r="P20" s="139">
        <f t="shared" si="4"/>
        <v>0</v>
      </c>
      <c r="Q20" s="138">
        <v>176</v>
      </c>
      <c r="R20" s="139">
        <v>176</v>
      </c>
      <c r="S20" s="139">
        <v>159</v>
      </c>
      <c r="T20" s="115">
        <f>SUM(T19:T19)</f>
        <v>0</v>
      </c>
      <c r="U20" s="113">
        <v>216.4</v>
      </c>
      <c r="V20" s="114">
        <v>216.4</v>
      </c>
      <c r="W20" s="114">
        <v>173.1</v>
      </c>
      <c r="X20" s="115">
        <f>SUM(X19:X19)</f>
        <v>0</v>
      </c>
      <c r="Y20" s="325"/>
      <c r="Z20" s="326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10"/>
      <c r="AN20" s="10"/>
      <c r="AO20" s="10"/>
    </row>
    <row r="21" spans="1:41" s="2" customFormat="1" ht="27.75" customHeight="1" thickBot="1" x14ac:dyDescent="0.25">
      <c r="A21" s="398">
        <v>1</v>
      </c>
      <c r="B21" s="408">
        <v>2</v>
      </c>
      <c r="C21" s="379">
        <v>2</v>
      </c>
      <c r="D21" s="299" t="s">
        <v>14</v>
      </c>
      <c r="E21" s="409" t="s">
        <v>85</v>
      </c>
      <c r="F21" s="144" t="s">
        <v>20</v>
      </c>
      <c r="G21" s="161" t="s">
        <v>15</v>
      </c>
      <c r="H21" s="59" t="s">
        <v>45</v>
      </c>
      <c r="I21" s="38">
        <v>5</v>
      </c>
      <c r="J21" s="74">
        <v>5</v>
      </c>
      <c r="K21" s="72"/>
      <c r="L21" s="73"/>
      <c r="M21" s="82">
        <v>8</v>
      </c>
      <c r="N21" s="74">
        <v>8</v>
      </c>
      <c r="O21" s="72"/>
      <c r="P21" s="73"/>
      <c r="Q21" s="82">
        <v>8</v>
      </c>
      <c r="R21" s="72">
        <v>8</v>
      </c>
      <c r="S21" s="72"/>
      <c r="T21" s="73"/>
      <c r="U21" s="82">
        <v>8</v>
      </c>
      <c r="V21" s="72">
        <v>8</v>
      </c>
      <c r="W21" s="72"/>
      <c r="X21" s="73"/>
      <c r="Z21" s="215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10"/>
      <c r="AN21" s="10"/>
      <c r="AO21" s="10"/>
    </row>
    <row r="22" spans="1:41" s="88" customFormat="1" ht="29.25" customHeight="1" thickBot="1" x14ac:dyDescent="0.25">
      <c r="A22" s="376"/>
      <c r="B22" s="392"/>
      <c r="C22" s="379"/>
      <c r="D22" s="380"/>
      <c r="E22" s="407"/>
      <c r="F22" s="302" t="s">
        <v>16</v>
      </c>
      <c r="G22" s="303"/>
      <c r="H22" s="304"/>
      <c r="I22" s="149">
        <f>L22+J22</f>
        <v>5</v>
      </c>
      <c r="J22" s="148">
        <f>SUM(J21:J21)</f>
        <v>5</v>
      </c>
      <c r="K22" s="148">
        <f>SUM(K21:K21)</f>
        <v>0</v>
      </c>
      <c r="L22" s="81">
        <f>SUM(L21:L21)</f>
        <v>0</v>
      </c>
      <c r="M22" s="149">
        <f>N22+P22</f>
        <v>8</v>
      </c>
      <c r="N22" s="148">
        <f>SUM(N21:N21)</f>
        <v>8</v>
      </c>
      <c r="O22" s="148">
        <f>SUM(O21:O21)</f>
        <v>0</v>
      </c>
      <c r="P22" s="148">
        <f>SUM(P21:P21)</f>
        <v>0</v>
      </c>
      <c r="Q22" s="149">
        <f>R22+T22</f>
        <v>8</v>
      </c>
      <c r="R22" s="148">
        <f>SUM(R21:R21)</f>
        <v>8</v>
      </c>
      <c r="S22" s="148">
        <f>SUM(S21:S21)</f>
        <v>0</v>
      </c>
      <c r="T22" s="148">
        <f>SUM(T21:T21)</f>
        <v>0</v>
      </c>
      <c r="U22" s="149">
        <f>V22+X22</f>
        <v>8</v>
      </c>
      <c r="V22" s="148">
        <f>SUM(V21:V21)</f>
        <v>8</v>
      </c>
      <c r="W22" s="148">
        <f>SUM(W21:W21)</f>
        <v>0</v>
      </c>
      <c r="X22" s="152">
        <f>SUM(X21:X21)</f>
        <v>0</v>
      </c>
      <c r="Y22" s="170"/>
      <c r="Z22" s="215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10"/>
      <c r="AN22" s="10"/>
      <c r="AO22" s="10"/>
    </row>
    <row r="23" spans="1:41" s="88" customFormat="1" ht="24" customHeight="1" x14ac:dyDescent="0.2">
      <c r="A23" s="398">
        <v>1</v>
      </c>
      <c r="B23" s="399">
        <v>2</v>
      </c>
      <c r="C23" s="341">
        <v>3</v>
      </c>
      <c r="D23" s="298" t="s">
        <v>65</v>
      </c>
      <c r="E23" s="405" t="s">
        <v>85</v>
      </c>
      <c r="F23" s="410" t="s">
        <v>20</v>
      </c>
      <c r="G23" s="410" t="s">
        <v>67</v>
      </c>
      <c r="H23" s="76" t="s">
        <v>22</v>
      </c>
      <c r="I23" s="123">
        <v>17.8</v>
      </c>
      <c r="J23" s="110">
        <v>17.8</v>
      </c>
      <c r="K23" s="110">
        <v>12.6</v>
      </c>
      <c r="L23" s="111"/>
      <c r="M23" s="123">
        <v>16.899999999999999</v>
      </c>
      <c r="N23" s="110">
        <v>16.899999999999999</v>
      </c>
      <c r="O23" s="110">
        <v>12.7</v>
      </c>
      <c r="P23" s="111"/>
      <c r="Q23" s="123">
        <v>20.5</v>
      </c>
      <c r="R23" s="110">
        <v>20.5</v>
      </c>
      <c r="S23" s="110">
        <v>15</v>
      </c>
      <c r="T23" s="111"/>
      <c r="U23" s="123">
        <v>35.409999999999997</v>
      </c>
      <c r="V23" s="110">
        <v>35.4</v>
      </c>
      <c r="W23" s="110">
        <v>29.5</v>
      </c>
      <c r="X23" s="111"/>
      <c r="Y23" s="325"/>
      <c r="Z23" s="326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10"/>
      <c r="AN23" s="10"/>
      <c r="AO23" s="10"/>
    </row>
    <row r="24" spans="1:41" s="88" customFormat="1" ht="17.45" customHeight="1" thickBot="1" x14ac:dyDescent="0.25">
      <c r="A24" s="375"/>
      <c r="B24" s="400"/>
      <c r="C24" s="401"/>
      <c r="D24" s="402"/>
      <c r="E24" s="406"/>
      <c r="F24" s="411"/>
      <c r="G24" s="411"/>
      <c r="H24" s="229" t="s">
        <v>112</v>
      </c>
      <c r="I24" s="134"/>
      <c r="J24" s="101"/>
      <c r="K24" s="101"/>
      <c r="L24" s="65"/>
      <c r="M24" s="134">
        <v>41</v>
      </c>
      <c r="N24" s="101">
        <v>37</v>
      </c>
      <c r="O24" s="101">
        <v>19.3</v>
      </c>
      <c r="P24" s="65">
        <v>4</v>
      </c>
      <c r="Q24" s="134">
        <v>33.299999999999997</v>
      </c>
      <c r="R24" s="101">
        <v>33.299999999999997</v>
      </c>
      <c r="S24" s="101">
        <v>32.5</v>
      </c>
      <c r="T24" s="65"/>
      <c r="U24" s="134"/>
      <c r="V24" s="101"/>
      <c r="W24" s="101"/>
      <c r="X24" s="65"/>
      <c r="Y24" s="325"/>
      <c r="Z24" s="326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10"/>
      <c r="AN24" s="10"/>
      <c r="AO24" s="10"/>
    </row>
    <row r="25" spans="1:41" s="88" customFormat="1" ht="20.45" customHeight="1" thickBot="1" x14ac:dyDescent="0.25">
      <c r="A25" s="376"/>
      <c r="B25" s="377"/>
      <c r="C25" s="340"/>
      <c r="D25" s="299"/>
      <c r="E25" s="407"/>
      <c r="F25" s="302" t="s">
        <v>16</v>
      </c>
      <c r="G25" s="303"/>
      <c r="H25" s="304"/>
      <c r="I25" s="149">
        <f>I23</f>
        <v>17.8</v>
      </c>
      <c r="J25" s="148">
        <f>J23</f>
        <v>17.8</v>
      </c>
      <c r="K25" s="148">
        <f>K23</f>
        <v>12.6</v>
      </c>
      <c r="L25" s="81"/>
      <c r="M25" s="181">
        <f>SUM(M23:M24)</f>
        <v>57.9</v>
      </c>
      <c r="N25" s="148">
        <f>SUM(N23:N24)</f>
        <v>53.9</v>
      </c>
      <c r="O25" s="148">
        <f t="shared" ref="O25:P25" si="5">SUM(O23:O24)</f>
        <v>32</v>
      </c>
      <c r="P25" s="148">
        <f t="shared" si="5"/>
        <v>4</v>
      </c>
      <c r="Q25" s="149">
        <f>R25+T25</f>
        <v>53.8</v>
      </c>
      <c r="R25" s="148">
        <f>R24+R23</f>
        <v>53.8</v>
      </c>
      <c r="S25" s="148">
        <f t="shared" ref="S25:T25" si="6">S24+S23</f>
        <v>47.5</v>
      </c>
      <c r="T25" s="148">
        <f t="shared" si="6"/>
        <v>0</v>
      </c>
      <c r="U25" s="149">
        <v>35.4</v>
      </c>
      <c r="V25" s="148">
        <v>35.4</v>
      </c>
      <c r="W25" s="148">
        <v>29.5</v>
      </c>
      <c r="X25" s="81"/>
      <c r="Y25" s="325"/>
      <c r="Z25" s="326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10"/>
      <c r="AN25" s="10"/>
      <c r="AO25" s="10"/>
    </row>
    <row r="26" spans="1:41" s="2" customFormat="1" ht="16.5" customHeight="1" x14ac:dyDescent="0.2">
      <c r="A26" s="375">
        <v>1</v>
      </c>
      <c r="B26" s="400">
        <v>2</v>
      </c>
      <c r="C26" s="416">
        <v>4</v>
      </c>
      <c r="D26" s="418" t="s">
        <v>77</v>
      </c>
      <c r="E26" s="419" t="s">
        <v>85</v>
      </c>
      <c r="F26" s="401" t="s">
        <v>20</v>
      </c>
      <c r="G26" s="401" t="s">
        <v>21</v>
      </c>
      <c r="H26" s="55" t="s">
        <v>22</v>
      </c>
      <c r="I26" s="105">
        <f>J26+L26</f>
        <v>111</v>
      </c>
      <c r="J26" s="78">
        <v>111</v>
      </c>
      <c r="K26" s="78">
        <v>100.5</v>
      </c>
      <c r="L26" s="77"/>
      <c r="M26" s="105">
        <v>143.30000000000001</v>
      </c>
      <c r="N26" s="78">
        <v>123.3</v>
      </c>
      <c r="O26" s="78">
        <v>111</v>
      </c>
      <c r="P26" s="132">
        <v>20</v>
      </c>
      <c r="Q26" s="105">
        <v>165</v>
      </c>
      <c r="R26" s="78">
        <v>165</v>
      </c>
      <c r="S26" s="78">
        <v>145</v>
      </c>
      <c r="T26" s="77"/>
      <c r="U26" s="105">
        <v>187.6</v>
      </c>
      <c r="V26" s="78">
        <v>187.6</v>
      </c>
      <c r="W26" s="78">
        <v>156.4</v>
      </c>
      <c r="X26" s="77"/>
      <c r="Y26" s="325"/>
      <c r="Z26" s="32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10"/>
      <c r="AN26" s="10"/>
      <c r="AO26" s="10"/>
    </row>
    <row r="27" spans="1:41" s="2" customFormat="1" ht="18.75" customHeight="1" thickBot="1" x14ac:dyDescent="0.25">
      <c r="A27" s="375"/>
      <c r="B27" s="400"/>
      <c r="C27" s="416"/>
      <c r="D27" s="418"/>
      <c r="E27" s="419"/>
      <c r="F27" s="414"/>
      <c r="G27" s="412"/>
      <c r="H27" s="51" t="s">
        <v>46</v>
      </c>
      <c r="I27" s="105">
        <f>J27+L27</f>
        <v>267.60000000000002</v>
      </c>
      <c r="J27" s="78">
        <v>267.60000000000002</v>
      </c>
      <c r="K27" s="78">
        <v>229.6</v>
      </c>
      <c r="L27" s="80"/>
      <c r="M27" s="105">
        <v>273.2</v>
      </c>
      <c r="N27" s="78">
        <v>273.2</v>
      </c>
      <c r="O27" s="78">
        <v>240</v>
      </c>
      <c r="P27" s="147"/>
      <c r="Q27" s="145">
        <v>271.7</v>
      </c>
      <c r="R27" s="78">
        <v>271.7</v>
      </c>
      <c r="S27" s="78">
        <v>240</v>
      </c>
      <c r="T27" s="80"/>
      <c r="U27" s="105">
        <v>343.6</v>
      </c>
      <c r="V27" s="78">
        <v>343.6</v>
      </c>
      <c r="W27" s="78">
        <v>274.60000000000002</v>
      </c>
      <c r="X27" s="140"/>
      <c r="Y27" s="325"/>
      <c r="Z27" s="326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10"/>
      <c r="AN27" s="10"/>
      <c r="AO27" s="10"/>
    </row>
    <row r="28" spans="1:41" s="88" customFormat="1" ht="15.6" customHeight="1" thickBot="1" x14ac:dyDescent="0.25">
      <c r="A28" s="376"/>
      <c r="B28" s="377"/>
      <c r="C28" s="417"/>
      <c r="D28" s="418"/>
      <c r="E28" s="420"/>
      <c r="F28" s="302" t="s">
        <v>16</v>
      </c>
      <c r="G28" s="303"/>
      <c r="H28" s="304"/>
      <c r="I28" s="149">
        <f>SUM(I26,I27)</f>
        <v>378.6</v>
      </c>
      <c r="J28" s="148">
        <f>SUM(J26,J27)</f>
        <v>378.6</v>
      </c>
      <c r="K28" s="148">
        <f>SUM(K26,K27)</f>
        <v>330.1</v>
      </c>
      <c r="L28" s="81">
        <f t="shared" ref="L28" si="7">SUM(L26:L27)</f>
        <v>0</v>
      </c>
      <c r="M28" s="149">
        <f>SUM(M26:M27)</f>
        <v>416.5</v>
      </c>
      <c r="N28" s="148">
        <f>SUM(N26:N27)</f>
        <v>396.5</v>
      </c>
      <c r="O28" s="148">
        <f>SUM(O26:O27)</f>
        <v>351</v>
      </c>
      <c r="P28" s="250">
        <f>SUM(P26:P27)</f>
        <v>20</v>
      </c>
      <c r="Q28" s="149">
        <f>SUM(Q26,Q27)</f>
        <v>436.7</v>
      </c>
      <c r="R28" s="148">
        <f>SUM(R26,R27)</f>
        <v>436.7</v>
      </c>
      <c r="S28" s="148">
        <f>SUM(S26,S27)</f>
        <v>385</v>
      </c>
      <c r="T28" s="81"/>
      <c r="U28" s="149">
        <f>SUM(U26:U27)</f>
        <v>531.20000000000005</v>
      </c>
      <c r="V28" s="148">
        <f>SUM(V26:V27)</f>
        <v>531.20000000000005</v>
      </c>
      <c r="W28" s="148">
        <f>SUM(W26:W27)</f>
        <v>431</v>
      </c>
      <c r="X28" s="81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10"/>
      <c r="AN28" s="10"/>
      <c r="AO28" s="10"/>
    </row>
    <row r="29" spans="1:41" s="2" customFormat="1" ht="13.5" customHeight="1" x14ac:dyDescent="0.2">
      <c r="A29" s="375">
        <v>1</v>
      </c>
      <c r="B29" s="391">
        <v>2</v>
      </c>
      <c r="C29" s="379">
        <v>5</v>
      </c>
      <c r="D29" s="380" t="s">
        <v>56</v>
      </c>
      <c r="E29" s="345" t="s">
        <v>85</v>
      </c>
      <c r="F29" s="413" t="s">
        <v>20</v>
      </c>
      <c r="G29" s="415" t="s">
        <v>23</v>
      </c>
      <c r="H29" s="50" t="s">
        <v>22</v>
      </c>
      <c r="I29" s="105">
        <v>64.8</v>
      </c>
      <c r="J29" s="83">
        <v>64.8</v>
      </c>
      <c r="K29" s="83">
        <v>44.6</v>
      </c>
      <c r="L29" s="84"/>
      <c r="M29" s="105">
        <v>79.2</v>
      </c>
      <c r="N29" s="83">
        <v>79.2</v>
      </c>
      <c r="O29" s="83">
        <v>56.8</v>
      </c>
      <c r="P29" s="84"/>
      <c r="Q29" s="105">
        <v>89.4</v>
      </c>
      <c r="R29" s="83">
        <v>89.4</v>
      </c>
      <c r="S29" s="83">
        <v>65</v>
      </c>
      <c r="T29" s="84"/>
      <c r="U29" s="105">
        <v>89.4</v>
      </c>
      <c r="V29" s="83">
        <v>89.4</v>
      </c>
      <c r="W29" s="83">
        <v>65</v>
      </c>
      <c r="X29" s="85"/>
      <c r="Y29" s="292"/>
      <c r="Z29" s="32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10"/>
      <c r="AN29" s="10"/>
      <c r="AO29" s="10"/>
    </row>
    <row r="30" spans="1:41" s="2" customFormat="1" ht="13.5" customHeight="1" x14ac:dyDescent="0.2">
      <c r="A30" s="375"/>
      <c r="B30" s="391"/>
      <c r="C30" s="379"/>
      <c r="D30" s="380"/>
      <c r="E30" s="345"/>
      <c r="F30" s="401"/>
      <c r="G30" s="415"/>
      <c r="H30" s="50" t="s">
        <v>24</v>
      </c>
      <c r="I30" s="105">
        <f>J30+L30</f>
        <v>264.3</v>
      </c>
      <c r="J30" s="99">
        <v>264.3</v>
      </c>
      <c r="K30" s="99">
        <v>190.7</v>
      </c>
      <c r="L30" s="132"/>
      <c r="M30" s="105">
        <v>253</v>
      </c>
      <c r="N30" s="99">
        <v>253</v>
      </c>
      <c r="O30" s="99">
        <v>181.6</v>
      </c>
      <c r="P30" s="132"/>
      <c r="Q30" s="105">
        <v>236.8</v>
      </c>
      <c r="R30" s="99">
        <v>236.8</v>
      </c>
      <c r="S30" s="99">
        <v>181.6</v>
      </c>
      <c r="T30" s="132"/>
      <c r="U30" s="105">
        <v>236.8</v>
      </c>
      <c r="V30" s="99">
        <v>236.8</v>
      </c>
      <c r="W30" s="99">
        <v>181.6</v>
      </c>
      <c r="X30" s="132"/>
      <c r="Y30" s="292"/>
      <c r="Z30" s="32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10"/>
      <c r="AN30" s="10"/>
      <c r="AO30" s="10"/>
    </row>
    <row r="31" spans="1:41" s="2" customFormat="1" ht="13.5" customHeight="1" thickBot="1" x14ac:dyDescent="0.25">
      <c r="A31" s="375"/>
      <c r="B31" s="391"/>
      <c r="C31" s="379"/>
      <c r="D31" s="380"/>
      <c r="E31" s="345"/>
      <c r="F31" s="414"/>
      <c r="G31" s="415"/>
      <c r="H31" s="52" t="s">
        <v>25</v>
      </c>
      <c r="I31" s="105">
        <f>J31+L31</f>
        <v>2.5</v>
      </c>
      <c r="J31" s="79">
        <v>0.8</v>
      </c>
      <c r="K31" s="79">
        <v>0.5</v>
      </c>
      <c r="L31" s="80">
        <v>1.7</v>
      </c>
      <c r="M31" s="105">
        <v>4</v>
      </c>
      <c r="N31" s="79">
        <v>2</v>
      </c>
      <c r="O31" s="79">
        <v>1</v>
      </c>
      <c r="P31" s="80">
        <v>2</v>
      </c>
      <c r="Q31" s="82">
        <v>4</v>
      </c>
      <c r="R31" s="79">
        <v>2</v>
      </c>
      <c r="S31" s="79">
        <v>1</v>
      </c>
      <c r="T31" s="80">
        <v>2</v>
      </c>
      <c r="U31" s="82">
        <v>4</v>
      </c>
      <c r="V31" s="79">
        <v>2</v>
      </c>
      <c r="W31" s="79">
        <v>1</v>
      </c>
      <c r="X31" s="80">
        <v>2</v>
      </c>
      <c r="Y31" s="292"/>
      <c r="Z31" s="32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10"/>
      <c r="AN31" s="10"/>
      <c r="AO31" s="10"/>
    </row>
    <row r="32" spans="1:41" s="88" customFormat="1" ht="12.75" customHeight="1" thickBot="1" x14ac:dyDescent="0.25">
      <c r="A32" s="376"/>
      <c r="B32" s="392"/>
      <c r="C32" s="379"/>
      <c r="D32" s="380"/>
      <c r="E32" s="381"/>
      <c r="F32" s="302" t="s">
        <v>16</v>
      </c>
      <c r="G32" s="303"/>
      <c r="H32" s="304"/>
      <c r="I32" s="149">
        <f>SUM(I29,I30,I31)</f>
        <v>331.6</v>
      </c>
      <c r="J32" s="148">
        <f>J29+J30+J31</f>
        <v>329.90000000000003</v>
      </c>
      <c r="K32" s="148">
        <f>K29+K30+K31</f>
        <v>235.79999999999998</v>
      </c>
      <c r="L32" s="81">
        <f t="shared" ref="L32" si="8">SUM(L29:L31)</f>
        <v>1.7</v>
      </c>
      <c r="M32" s="149">
        <f>SUM(M29,M30,M31)</f>
        <v>336.2</v>
      </c>
      <c r="N32" s="148">
        <f>SUM(N29,N30,N31)</f>
        <v>334.2</v>
      </c>
      <c r="O32" s="148">
        <f>SUM(O29:O31)</f>
        <v>239.39999999999998</v>
      </c>
      <c r="P32" s="81">
        <v>2</v>
      </c>
      <c r="Q32" s="149">
        <f>SUM(Q29,Q30,Q31)</f>
        <v>330.20000000000005</v>
      </c>
      <c r="R32" s="148">
        <f>SUM(R29,R30,R31)</f>
        <v>328.20000000000005</v>
      </c>
      <c r="S32" s="148">
        <f>SUM(S29,S30,S31)</f>
        <v>247.6</v>
      </c>
      <c r="T32" s="81">
        <v>2</v>
      </c>
      <c r="U32" s="149">
        <f>SUM(U29,U30,U31)</f>
        <v>330.20000000000005</v>
      </c>
      <c r="V32" s="148">
        <f>SUM(V29,V30,V31)</f>
        <v>328.20000000000005</v>
      </c>
      <c r="W32" s="148">
        <f>SUM(W29,W30,W31)</f>
        <v>247.6</v>
      </c>
      <c r="X32" s="81">
        <v>2</v>
      </c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10"/>
      <c r="AN32" s="10"/>
      <c r="AO32" s="10"/>
    </row>
    <row r="33" spans="1:41" s="88" customFormat="1" ht="26.1" customHeight="1" x14ac:dyDescent="0.2">
      <c r="A33" s="398">
        <v>1</v>
      </c>
      <c r="B33" s="399">
        <v>2</v>
      </c>
      <c r="C33" s="401">
        <v>6</v>
      </c>
      <c r="D33" s="298" t="s">
        <v>97</v>
      </c>
      <c r="E33" s="192" t="s">
        <v>85</v>
      </c>
      <c r="F33" s="329" t="s">
        <v>20</v>
      </c>
      <c r="G33" s="329" t="s">
        <v>73</v>
      </c>
      <c r="H33" s="63" t="s">
        <v>46</v>
      </c>
      <c r="I33" s="193">
        <v>63.3</v>
      </c>
      <c r="J33" s="146">
        <v>63.3</v>
      </c>
      <c r="K33" s="94"/>
      <c r="L33" s="80"/>
      <c r="M33" s="146">
        <v>105.3</v>
      </c>
      <c r="N33" s="146">
        <v>105.3</v>
      </c>
      <c r="O33" s="94">
        <v>51.8</v>
      </c>
      <c r="P33" s="147"/>
      <c r="Q33" s="146">
        <v>105</v>
      </c>
      <c r="R33" s="146">
        <v>105</v>
      </c>
      <c r="S33" s="94">
        <v>50.8</v>
      </c>
      <c r="T33" s="80"/>
      <c r="U33" s="94">
        <v>105</v>
      </c>
      <c r="V33" s="94">
        <v>105</v>
      </c>
      <c r="W33" s="94">
        <v>62</v>
      </c>
      <c r="X33" s="80"/>
      <c r="Y33" s="292"/>
      <c r="Z33" s="32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10"/>
      <c r="AN33" s="10"/>
      <c r="AO33" s="10"/>
    </row>
    <row r="34" spans="1:41" s="88" customFormat="1" ht="20.25" customHeight="1" thickBot="1" x14ac:dyDescent="0.25">
      <c r="A34" s="375"/>
      <c r="B34" s="400"/>
      <c r="C34" s="401"/>
      <c r="D34" s="402"/>
      <c r="E34" s="190" t="s">
        <v>84</v>
      </c>
      <c r="F34" s="330"/>
      <c r="G34" s="330"/>
      <c r="H34" s="229" t="s">
        <v>22</v>
      </c>
      <c r="I34" s="210"/>
      <c r="J34" s="211"/>
      <c r="K34" s="89"/>
      <c r="L34" s="212"/>
      <c r="M34" s="266">
        <v>10</v>
      </c>
      <c r="N34" s="267">
        <v>10</v>
      </c>
      <c r="O34" s="89"/>
      <c r="P34" s="213"/>
      <c r="Q34" s="210">
        <v>10</v>
      </c>
      <c r="R34" s="211">
        <v>10</v>
      </c>
      <c r="S34" s="89"/>
      <c r="T34" s="212"/>
      <c r="U34" s="124">
        <v>10</v>
      </c>
      <c r="V34" s="121">
        <v>10</v>
      </c>
      <c r="W34" s="121"/>
      <c r="X34" s="195"/>
      <c r="Y34" s="296"/>
      <c r="Z34" s="29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10"/>
      <c r="AN34" s="10"/>
      <c r="AO34" s="10"/>
    </row>
    <row r="35" spans="1:41" s="88" customFormat="1" ht="26.45" customHeight="1" thickBot="1" x14ac:dyDescent="0.25">
      <c r="A35" s="376"/>
      <c r="B35" s="377"/>
      <c r="C35" s="340"/>
      <c r="D35" s="299"/>
      <c r="E35" s="191"/>
      <c r="F35" s="423" t="s">
        <v>16</v>
      </c>
      <c r="G35" s="424"/>
      <c r="H35" s="424"/>
      <c r="I35" s="172">
        <f>SUM(I33,I34)</f>
        <v>63.3</v>
      </c>
      <c r="J35" s="142">
        <v>63.3</v>
      </c>
      <c r="K35" s="136"/>
      <c r="L35" s="97"/>
      <c r="M35" s="172">
        <f>SUM(M33:M34)</f>
        <v>115.3</v>
      </c>
      <c r="N35" s="142">
        <f>SUM(N33:N34)</f>
        <v>115.3</v>
      </c>
      <c r="O35" s="148">
        <f>SUM(O33, O34)</f>
        <v>51.8</v>
      </c>
      <c r="P35" s="81"/>
      <c r="Q35" s="141">
        <f>SUM(Q33:Q34)</f>
        <v>115</v>
      </c>
      <c r="R35" s="142">
        <f>SUM(R33:R34)</f>
        <v>115</v>
      </c>
      <c r="S35" s="148">
        <f>SUM(S33, S34)</f>
        <v>50.8</v>
      </c>
      <c r="T35" s="81"/>
      <c r="U35" s="136">
        <f>SUM(U33:U34)</f>
        <v>115</v>
      </c>
      <c r="V35" s="148">
        <f>SUM(V33:V34)</f>
        <v>115</v>
      </c>
      <c r="W35" s="148">
        <f>SUM(W33, W34)</f>
        <v>62</v>
      </c>
      <c r="X35" s="13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10"/>
      <c r="AN35" s="10"/>
      <c r="AO35" s="10"/>
    </row>
    <row r="36" spans="1:41" s="88" customFormat="1" ht="22.5" customHeight="1" thickBot="1" x14ac:dyDescent="0.25">
      <c r="A36" s="375">
        <v>1</v>
      </c>
      <c r="B36" s="391">
        <v>2</v>
      </c>
      <c r="C36" s="401">
        <v>7</v>
      </c>
      <c r="D36" s="402" t="s">
        <v>74</v>
      </c>
      <c r="E36" s="421" t="s">
        <v>88</v>
      </c>
      <c r="F36" s="165" t="s">
        <v>20</v>
      </c>
      <c r="G36" s="165" t="s">
        <v>70</v>
      </c>
      <c r="H36" s="90" t="s">
        <v>45</v>
      </c>
      <c r="I36" s="91">
        <v>9.6</v>
      </c>
      <c r="J36" s="89">
        <v>9.6</v>
      </c>
      <c r="K36" s="89"/>
      <c r="L36" s="92"/>
      <c r="M36" s="91">
        <v>10.3</v>
      </c>
      <c r="N36" s="89">
        <v>10.3</v>
      </c>
      <c r="O36" s="89"/>
      <c r="P36" s="92"/>
      <c r="Q36" s="91">
        <v>12.5</v>
      </c>
      <c r="R36" s="89">
        <v>12.5</v>
      </c>
      <c r="S36" s="89"/>
      <c r="T36" s="92"/>
      <c r="U36" s="91">
        <v>8</v>
      </c>
      <c r="V36" s="89">
        <v>8</v>
      </c>
      <c r="W36" s="89"/>
      <c r="X36" s="77"/>
      <c r="Y36" s="296"/>
      <c r="Z36" s="29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10"/>
      <c r="AN36" s="10"/>
      <c r="AO36" s="10"/>
    </row>
    <row r="37" spans="1:41" s="88" customFormat="1" ht="24.75" customHeight="1" thickBot="1" x14ac:dyDescent="0.25">
      <c r="A37" s="376"/>
      <c r="B37" s="392"/>
      <c r="C37" s="401"/>
      <c r="D37" s="299"/>
      <c r="E37" s="422"/>
      <c r="F37" s="302" t="s">
        <v>16</v>
      </c>
      <c r="G37" s="303"/>
      <c r="H37" s="304"/>
      <c r="I37" s="149">
        <v>9.6</v>
      </c>
      <c r="J37" s="148">
        <f>J36</f>
        <v>9.6</v>
      </c>
      <c r="K37" s="148"/>
      <c r="L37" s="97"/>
      <c r="M37" s="149">
        <v>10.3</v>
      </c>
      <c r="N37" s="148">
        <v>10.3</v>
      </c>
      <c r="O37" s="148"/>
      <c r="P37" s="97"/>
      <c r="Q37" s="149">
        <v>12.5</v>
      </c>
      <c r="R37" s="148">
        <v>12.5</v>
      </c>
      <c r="S37" s="148"/>
      <c r="T37" s="97"/>
      <c r="U37" s="149">
        <v>8</v>
      </c>
      <c r="V37" s="148">
        <v>8</v>
      </c>
      <c r="W37" s="148"/>
      <c r="X37" s="93"/>
      <c r="Y37" s="296"/>
      <c r="Z37" s="297"/>
      <c r="AA37" s="179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10"/>
      <c r="AN37" s="10"/>
      <c r="AO37" s="10"/>
    </row>
    <row r="38" spans="1:41" s="88" customFormat="1" ht="16.5" customHeight="1" thickBot="1" x14ac:dyDescent="0.25">
      <c r="A38" s="398">
        <v>1</v>
      </c>
      <c r="B38" s="399">
        <v>2</v>
      </c>
      <c r="C38" s="341">
        <v>8</v>
      </c>
      <c r="D38" s="298" t="s">
        <v>75</v>
      </c>
      <c r="E38" s="403" t="s">
        <v>85</v>
      </c>
      <c r="F38" s="98" t="s">
        <v>20</v>
      </c>
      <c r="G38" s="98" t="s">
        <v>69</v>
      </c>
      <c r="H38" s="171" t="s">
        <v>45</v>
      </c>
      <c r="I38" s="95">
        <v>8</v>
      </c>
      <c r="J38" s="94">
        <v>8</v>
      </c>
      <c r="K38" s="94"/>
      <c r="L38" s="96"/>
      <c r="M38" s="95">
        <v>2</v>
      </c>
      <c r="N38" s="94">
        <v>2</v>
      </c>
      <c r="O38" s="94"/>
      <c r="P38" s="96"/>
      <c r="Q38" s="95">
        <v>2</v>
      </c>
      <c r="R38" s="94">
        <v>2</v>
      </c>
      <c r="S38" s="94"/>
      <c r="T38" s="96"/>
      <c r="U38" s="95">
        <v>2</v>
      </c>
      <c r="V38" s="94">
        <v>2</v>
      </c>
      <c r="W38" s="94"/>
      <c r="X38" s="37"/>
      <c r="Y38" s="170"/>
      <c r="Z38" s="87"/>
      <c r="AA38" s="179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10"/>
      <c r="AN38" s="10"/>
      <c r="AO38" s="10"/>
    </row>
    <row r="39" spans="1:41" s="88" customFormat="1" ht="18.75" customHeight="1" thickBot="1" x14ac:dyDescent="0.25">
      <c r="A39" s="376"/>
      <c r="B39" s="377"/>
      <c r="C39" s="340"/>
      <c r="D39" s="299"/>
      <c r="E39" s="404"/>
      <c r="F39" s="302" t="s">
        <v>16</v>
      </c>
      <c r="G39" s="303"/>
      <c r="H39" s="304"/>
      <c r="I39" s="149">
        <v>8</v>
      </c>
      <c r="J39" s="148">
        <v>8</v>
      </c>
      <c r="K39" s="148"/>
      <c r="L39" s="97"/>
      <c r="M39" s="149">
        <v>2</v>
      </c>
      <c r="N39" s="148">
        <v>2</v>
      </c>
      <c r="O39" s="148"/>
      <c r="P39" s="97"/>
      <c r="Q39" s="149">
        <v>2</v>
      </c>
      <c r="R39" s="148">
        <v>2</v>
      </c>
      <c r="S39" s="148"/>
      <c r="T39" s="97"/>
      <c r="U39" s="149">
        <v>2</v>
      </c>
      <c r="V39" s="148">
        <v>2</v>
      </c>
      <c r="W39" s="148"/>
      <c r="X39" s="93"/>
      <c r="Y39" s="87"/>
      <c r="Z39" s="87"/>
      <c r="AA39" s="179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10"/>
      <c r="AN39" s="10"/>
      <c r="AO39" s="10"/>
    </row>
    <row r="40" spans="1:41" s="88" customFormat="1" ht="17.100000000000001" customHeight="1" x14ac:dyDescent="0.2">
      <c r="A40" s="398">
        <v>1</v>
      </c>
      <c r="B40" s="408">
        <v>2</v>
      </c>
      <c r="C40" s="341">
        <v>9</v>
      </c>
      <c r="D40" s="298" t="s">
        <v>55</v>
      </c>
      <c r="E40" s="403" t="s">
        <v>84</v>
      </c>
      <c r="F40" s="413" t="s">
        <v>47</v>
      </c>
      <c r="G40" s="340" t="s">
        <v>17</v>
      </c>
      <c r="H40" s="49" t="s">
        <v>45</v>
      </c>
      <c r="I40" s="105">
        <v>11</v>
      </c>
      <c r="J40" s="99">
        <v>11</v>
      </c>
      <c r="K40" s="99"/>
      <c r="L40" s="100"/>
      <c r="M40" s="105">
        <v>26.7</v>
      </c>
      <c r="N40" s="99">
        <v>26.7</v>
      </c>
      <c r="O40" s="99"/>
      <c r="P40" s="100"/>
      <c r="Q40" s="105">
        <v>32</v>
      </c>
      <c r="R40" s="99">
        <v>32</v>
      </c>
      <c r="S40" s="99"/>
      <c r="T40" s="100"/>
      <c r="U40" s="105">
        <v>38.5</v>
      </c>
      <c r="V40" s="99">
        <v>38.5</v>
      </c>
      <c r="W40" s="99"/>
      <c r="X40" s="103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10"/>
      <c r="AN40" s="10"/>
      <c r="AO40" s="10"/>
    </row>
    <row r="41" spans="1:41" s="88" customFormat="1" ht="14.1" customHeight="1" thickBot="1" x14ac:dyDescent="0.25">
      <c r="A41" s="375"/>
      <c r="B41" s="391"/>
      <c r="C41" s="401"/>
      <c r="D41" s="402"/>
      <c r="E41" s="449"/>
      <c r="F41" s="401"/>
      <c r="G41" s="341"/>
      <c r="H41" s="53" t="s">
        <v>48</v>
      </c>
      <c r="I41" s="125"/>
      <c r="J41" s="101"/>
      <c r="K41" s="101"/>
      <c r="L41" s="102"/>
      <c r="M41" s="112">
        <v>18.100000000000001</v>
      </c>
      <c r="N41" s="101">
        <v>18.100000000000001</v>
      </c>
      <c r="O41" s="101"/>
      <c r="P41" s="102"/>
      <c r="Q41" s="112"/>
      <c r="R41" s="101"/>
      <c r="S41" s="101"/>
      <c r="T41" s="102"/>
      <c r="U41" s="112"/>
      <c r="V41" s="101"/>
      <c r="W41" s="101"/>
      <c r="X41" s="104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10"/>
      <c r="AN41" s="10"/>
      <c r="AO41" s="10"/>
    </row>
    <row r="42" spans="1:41" s="88" customFormat="1" ht="13.5" customHeight="1" thickBot="1" x14ac:dyDescent="0.25">
      <c r="A42" s="376"/>
      <c r="B42" s="392"/>
      <c r="C42" s="401"/>
      <c r="D42" s="402"/>
      <c r="E42" s="393"/>
      <c r="F42" s="302" t="s">
        <v>16</v>
      </c>
      <c r="G42" s="303"/>
      <c r="H42" s="304"/>
      <c r="I42" s="106">
        <f t="shared" ref="I42:P42" si="9">SUM(I40:I41)</f>
        <v>11</v>
      </c>
      <c r="J42" s="107">
        <f t="shared" si="9"/>
        <v>11</v>
      </c>
      <c r="K42" s="107">
        <f t="shared" si="9"/>
        <v>0</v>
      </c>
      <c r="L42" s="108">
        <f t="shared" si="9"/>
        <v>0</v>
      </c>
      <c r="M42" s="106">
        <f>SUM(M40:M41)</f>
        <v>44.8</v>
      </c>
      <c r="N42" s="107">
        <f t="shared" si="9"/>
        <v>44.8</v>
      </c>
      <c r="O42" s="107">
        <f t="shared" si="9"/>
        <v>0</v>
      </c>
      <c r="P42" s="108">
        <f t="shared" si="9"/>
        <v>0</v>
      </c>
      <c r="Q42" s="106">
        <v>32</v>
      </c>
      <c r="R42" s="107">
        <v>32</v>
      </c>
      <c r="S42" s="107">
        <f>SUM(S40:S41)</f>
        <v>0</v>
      </c>
      <c r="T42" s="108">
        <f>SUM(T40:T41)</f>
        <v>0</v>
      </c>
      <c r="U42" s="106">
        <f>V42</f>
        <v>38.5</v>
      </c>
      <c r="V42" s="107">
        <f>V40+V41</f>
        <v>38.5</v>
      </c>
      <c r="W42" s="107">
        <f>SUM(W40:W41)</f>
        <v>0</v>
      </c>
      <c r="X42" s="108">
        <f>SUM(X40:X41)</f>
        <v>0</v>
      </c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10"/>
      <c r="AN42" s="10"/>
      <c r="AO42" s="10"/>
    </row>
    <row r="43" spans="1:41" s="88" customFormat="1" ht="16.5" customHeight="1" x14ac:dyDescent="0.2">
      <c r="A43" s="398">
        <v>1</v>
      </c>
      <c r="B43" s="408">
        <v>2</v>
      </c>
      <c r="C43" s="341">
        <v>10</v>
      </c>
      <c r="D43" s="298" t="s">
        <v>57</v>
      </c>
      <c r="E43" s="428" t="s">
        <v>85</v>
      </c>
      <c r="F43" s="413" t="s">
        <v>47</v>
      </c>
      <c r="G43" s="413" t="s">
        <v>58</v>
      </c>
      <c r="H43" s="163" t="s">
        <v>22</v>
      </c>
      <c r="I43" s="184">
        <v>5.3</v>
      </c>
      <c r="J43" s="110">
        <v>4.3</v>
      </c>
      <c r="K43" s="110">
        <v>2</v>
      </c>
      <c r="L43" s="111">
        <v>1</v>
      </c>
      <c r="M43" s="123">
        <v>1.7</v>
      </c>
      <c r="N43" s="110">
        <v>1.7</v>
      </c>
      <c r="O43" s="110">
        <v>0.6</v>
      </c>
      <c r="P43" s="111"/>
      <c r="Q43" s="116"/>
      <c r="R43" s="110"/>
      <c r="S43" s="110"/>
      <c r="T43" s="111"/>
      <c r="U43" s="116"/>
      <c r="V43" s="110"/>
      <c r="W43" s="110"/>
      <c r="X43" s="111"/>
      <c r="Y43" s="292"/>
      <c r="Z43" s="327"/>
      <c r="AA43" s="327"/>
      <c r="AB43" s="215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10"/>
      <c r="AN43" s="10"/>
      <c r="AO43" s="10"/>
    </row>
    <row r="44" spans="1:41" s="88" customFormat="1" ht="15.75" customHeight="1" x14ac:dyDescent="0.2">
      <c r="A44" s="375"/>
      <c r="B44" s="391"/>
      <c r="C44" s="401"/>
      <c r="D44" s="402"/>
      <c r="E44" s="393"/>
      <c r="F44" s="401"/>
      <c r="G44" s="401"/>
      <c r="H44" s="159" t="s">
        <v>60</v>
      </c>
      <c r="I44" s="185">
        <f>J44+L44</f>
        <v>4.8</v>
      </c>
      <c r="J44" s="119">
        <v>3.8</v>
      </c>
      <c r="K44" s="119">
        <v>1.5</v>
      </c>
      <c r="L44" s="120">
        <v>1</v>
      </c>
      <c r="M44" s="228">
        <v>1.7</v>
      </c>
      <c r="N44" s="119">
        <v>1.7</v>
      </c>
      <c r="O44" s="119">
        <v>0.6</v>
      </c>
      <c r="P44" s="120"/>
      <c r="Q44" s="117"/>
      <c r="R44" s="119"/>
      <c r="S44" s="119"/>
      <c r="T44" s="120"/>
      <c r="U44" s="117"/>
      <c r="V44" s="119"/>
      <c r="W44" s="119"/>
      <c r="X44" s="120"/>
      <c r="Y44" s="292"/>
      <c r="Z44" s="327"/>
      <c r="AA44" s="32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10"/>
      <c r="AN44" s="10"/>
      <c r="AO44" s="10"/>
    </row>
    <row r="45" spans="1:41" s="88" customFormat="1" ht="17.25" customHeight="1" thickBot="1" x14ac:dyDescent="0.25">
      <c r="A45" s="375"/>
      <c r="B45" s="391"/>
      <c r="C45" s="401"/>
      <c r="D45" s="402"/>
      <c r="E45" s="393"/>
      <c r="F45" s="414"/>
      <c r="G45" s="414"/>
      <c r="H45" s="160" t="s">
        <v>59</v>
      </c>
      <c r="I45" s="185">
        <f>J45+L45</f>
        <v>53.7</v>
      </c>
      <c r="J45" s="121">
        <v>42.9</v>
      </c>
      <c r="K45" s="121">
        <v>16.399999999999999</v>
      </c>
      <c r="L45" s="122">
        <v>10.8</v>
      </c>
      <c r="M45" s="124">
        <v>19.5</v>
      </c>
      <c r="N45" s="121">
        <v>19.5</v>
      </c>
      <c r="O45" s="121">
        <v>6.4</v>
      </c>
      <c r="P45" s="122"/>
      <c r="Q45" s="118"/>
      <c r="R45" s="121"/>
      <c r="S45" s="121"/>
      <c r="T45" s="122"/>
      <c r="U45" s="118"/>
      <c r="V45" s="121"/>
      <c r="W45" s="121"/>
      <c r="X45" s="122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10"/>
      <c r="AN45" s="10"/>
      <c r="AO45" s="10"/>
    </row>
    <row r="46" spans="1:41" s="88" customFormat="1" ht="21.75" customHeight="1" thickBot="1" x14ac:dyDescent="0.25">
      <c r="A46" s="376"/>
      <c r="B46" s="392"/>
      <c r="C46" s="401"/>
      <c r="D46" s="402"/>
      <c r="E46" s="393"/>
      <c r="F46" s="302" t="s">
        <v>16</v>
      </c>
      <c r="G46" s="303"/>
      <c r="H46" s="304"/>
      <c r="I46" s="149">
        <f t="shared" ref="I46:K46" si="10">SUM(I43:I45)</f>
        <v>63.800000000000004</v>
      </c>
      <c r="J46" s="114">
        <f t="shared" si="10"/>
        <v>51</v>
      </c>
      <c r="K46" s="114">
        <f t="shared" si="10"/>
        <v>19.899999999999999</v>
      </c>
      <c r="L46" s="115">
        <v>12.8</v>
      </c>
      <c r="M46" s="113">
        <f>SUM(M43:M44:M45)</f>
        <v>22.9</v>
      </c>
      <c r="N46" s="114">
        <f>SUM(N43:N44:N45)</f>
        <v>22.9</v>
      </c>
      <c r="O46" s="114">
        <f>SUM(O43:O44:O45)</f>
        <v>7.6000000000000005</v>
      </c>
      <c r="P46" s="115"/>
      <c r="Q46" s="113"/>
      <c r="R46" s="114"/>
      <c r="S46" s="114">
        <f>SUM(S43:S43)</f>
        <v>0</v>
      </c>
      <c r="T46" s="115">
        <f>SUM(T43:T45)</f>
        <v>0</v>
      </c>
      <c r="U46" s="113"/>
      <c r="V46" s="114"/>
      <c r="W46" s="114">
        <f>SUM(W43:W43)</f>
        <v>0</v>
      </c>
      <c r="X46" s="115">
        <f>SUM(X43:X43)</f>
        <v>0</v>
      </c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0"/>
      <c r="AN46" s="10"/>
      <c r="AO46" s="10"/>
    </row>
    <row r="47" spans="1:41" s="88" customFormat="1" ht="21.75" customHeight="1" thickBot="1" x14ac:dyDescent="0.25">
      <c r="A47" s="429">
        <v>1</v>
      </c>
      <c r="B47" s="378">
        <v>2</v>
      </c>
      <c r="C47" s="379">
        <v>11</v>
      </c>
      <c r="D47" s="380" t="s">
        <v>91</v>
      </c>
      <c r="E47" s="345" t="s">
        <v>85</v>
      </c>
      <c r="F47" s="279" t="s">
        <v>20</v>
      </c>
      <c r="G47" s="249" t="s">
        <v>104</v>
      </c>
      <c r="H47" s="290" t="s">
        <v>98</v>
      </c>
      <c r="I47" s="189">
        <v>12.3</v>
      </c>
      <c r="J47" s="101">
        <v>12.3</v>
      </c>
      <c r="K47" s="101"/>
      <c r="L47" s="102"/>
      <c r="M47" s="68"/>
      <c r="N47" s="101"/>
      <c r="O47" s="101"/>
      <c r="P47" s="102"/>
      <c r="Q47" s="68"/>
      <c r="R47" s="101"/>
      <c r="S47" s="101"/>
      <c r="T47" s="102"/>
      <c r="U47" s="68"/>
      <c r="V47" s="101"/>
      <c r="W47" s="101"/>
      <c r="X47" s="104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10"/>
      <c r="AN47" s="10"/>
      <c r="AO47" s="10"/>
    </row>
    <row r="48" spans="1:41" s="88" customFormat="1" ht="21.75" customHeight="1" thickBot="1" x14ac:dyDescent="0.25">
      <c r="A48" s="429"/>
      <c r="B48" s="378"/>
      <c r="C48" s="379"/>
      <c r="D48" s="380"/>
      <c r="E48" s="428"/>
      <c r="F48" s="302" t="s">
        <v>16</v>
      </c>
      <c r="G48" s="303"/>
      <c r="H48" s="304"/>
      <c r="I48" s="272">
        <v>12.3</v>
      </c>
      <c r="J48" s="273">
        <v>12.3</v>
      </c>
      <c r="K48" s="273"/>
      <c r="L48" s="274"/>
      <c r="M48" s="275"/>
      <c r="N48" s="273"/>
      <c r="O48" s="273"/>
      <c r="P48" s="274"/>
      <c r="Q48" s="275"/>
      <c r="R48" s="273"/>
      <c r="S48" s="273"/>
      <c r="T48" s="274"/>
      <c r="U48" s="275"/>
      <c r="V48" s="273"/>
      <c r="W48" s="273"/>
      <c r="X48" s="276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10"/>
      <c r="AN48" s="10"/>
      <c r="AO48" s="10"/>
    </row>
    <row r="49" spans="1:41" s="88" customFormat="1" ht="21.75" customHeight="1" x14ac:dyDescent="0.2">
      <c r="A49" s="429">
        <v>1</v>
      </c>
      <c r="B49" s="378">
        <v>2</v>
      </c>
      <c r="C49" s="379">
        <v>12</v>
      </c>
      <c r="D49" s="380" t="s">
        <v>109</v>
      </c>
      <c r="E49" s="345" t="s">
        <v>84</v>
      </c>
      <c r="F49" s="342" t="s">
        <v>20</v>
      </c>
      <c r="G49" s="342" t="s">
        <v>110</v>
      </c>
      <c r="H49" s="277" t="s">
        <v>22</v>
      </c>
      <c r="I49" s="123"/>
      <c r="J49" s="110"/>
      <c r="K49" s="110"/>
      <c r="L49" s="111"/>
      <c r="M49" s="123">
        <v>7.3</v>
      </c>
      <c r="N49" s="110">
        <v>7.3</v>
      </c>
      <c r="O49" s="110">
        <v>0.3</v>
      </c>
      <c r="P49" s="111"/>
      <c r="Q49" s="123"/>
      <c r="R49" s="110"/>
      <c r="S49" s="110"/>
      <c r="T49" s="111"/>
      <c r="U49" s="123"/>
      <c r="V49" s="110"/>
      <c r="W49" s="110"/>
      <c r="X49" s="111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10"/>
      <c r="AN49" s="10"/>
      <c r="AO49" s="10"/>
    </row>
    <row r="50" spans="1:41" s="88" customFormat="1" ht="21.75" customHeight="1" x14ac:dyDescent="0.2">
      <c r="A50" s="429"/>
      <c r="B50" s="378"/>
      <c r="C50" s="379"/>
      <c r="D50" s="380"/>
      <c r="E50" s="345"/>
      <c r="F50" s="343"/>
      <c r="G50" s="343"/>
      <c r="H50" s="289" t="s">
        <v>112</v>
      </c>
      <c r="I50" s="228"/>
      <c r="J50" s="119"/>
      <c r="K50" s="119"/>
      <c r="L50" s="120"/>
      <c r="M50" s="228">
        <v>20.7</v>
      </c>
      <c r="N50" s="119">
        <v>20.7</v>
      </c>
      <c r="O50" s="119">
        <v>0.9</v>
      </c>
      <c r="P50" s="120"/>
      <c r="Q50" s="228"/>
      <c r="R50" s="119"/>
      <c r="S50" s="119"/>
      <c r="T50" s="120"/>
      <c r="U50" s="228"/>
      <c r="V50" s="119"/>
      <c r="W50" s="119"/>
      <c r="X50" s="120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10"/>
      <c r="AN50" s="10"/>
      <c r="AO50" s="10"/>
    </row>
    <row r="51" spans="1:41" s="88" customFormat="1" ht="21.75" customHeight="1" x14ac:dyDescent="0.2">
      <c r="A51" s="429"/>
      <c r="B51" s="378"/>
      <c r="C51" s="379"/>
      <c r="D51" s="380"/>
      <c r="E51" s="345" t="s">
        <v>85</v>
      </c>
      <c r="F51" s="343"/>
      <c r="G51" s="343"/>
      <c r="H51" s="289" t="s">
        <v>22</v>
      </c>
      <c r="I51" s="228"/>
      <c r="J51" s="119"/>
      <c r="K51" s="119"/>
      <c r="L51" s="120"/>
      <c r="M51" s="228">
        <v>17.899999999999999</v>
      </c>
      <c r="N51" s="119">
        <v>10.5</v>
      </c>
      <c r="O51" s="119">
        <v>0.4</v>
      </c>
      <c r="P51" s="120">
        <v>7.4</v>
      </c>
      <c r="Q51" s="228">
        <v>20.399999999999999</v>
      </c>
      <c r="R51" s="119">
        <v>20.399999999999999</v>
      </c>
      <c r="S51" s="119">
        <v>1.1000000000000001</v>
      </c>
      <c r="T51" s="120"/>
      <c r="U51" s="228"/>
      <c r="V51" s="119"/>
      <c r="W51" s="119"/>
      <c r="X51" s="120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10"/>
      <c r="AN51" s="10"/>
      <c r="AO51" s="10"/>
    </row>
    <row r="52" spans="1:41" s="88" customFormat="1" ht="21.75" customHeight="1" thickBot="1" x14ac:dyDescent="0.25">
      <c r="A52" s="429"/>
      <c r="B52" s="378"/>
      <c r="C52" s="341"/>
      <c r="D52" s="298"/>
      <c r="E52" s="345"/>
      <c r="F52" s="344"/>
      <c r="G52" s="344"/>
      <c r="H52" s="278" t="s">
        <v>112</v>
      </c>
      <c r="I52" s="124"/>
      <c r="J52" s="121"/>
      <c r="K52" s="121"/>
      <c r="L52" s="122"/>
      <c r="M52" s="124">
        <v>51.1</v>
      </c>
      <c r="N52" s="121">
        <v>30</v>
      </c>
      <c r="O52" s="121">
        <v>2</v>
      </c>
      <c r="P52" s="122">
        <v>21.1</v>
      </c>
      <c r="Q52" s="124">
        <v>58</v>
      </c>
      <c r="R52" s="121">
        <v>58</v>
      </c>
      <c r="S52" s="121">
        <v>2</v>
      </c>
      <c r="T52" s="122"/>
      <c r="U52" s="124"/>
      <c r="V52" s="121"/>
      <c r="W52" s="121"/>
      <c r="X52" s="122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10"/>
      <c r="AN52" s="10"/>
      <c r="AO52" s="10"/>
    </row>
    <row r="53" spans="1:41" s="88" customFormat="1" ht="21.75" customHeight="1" thickBot="1" x14ac:dyDescent="0.25">
      <c r="A53" s="429"/>
      <c r="B53" s="378"/>
      <c r="C53" s="341"/>
      <c r="D53" s="298"/>
      <c r="E53" s="288"/>
      <c r="F53" s="302" t="s">
        <v>16</v>
      </c>
      <c r="G53" s="303"/>
      <c r="H53" s="304"/>
      <c r="I53" s="187"/>
      <c r="J53" s="114"/>
      <c r="K53" s="114"/>
      <c r="L53" s="168"/>
      <c r="M53" s="187">
        <f>P53+N53</f>
        <v>97</v>
      </c>
      <c r="N53" s="114">
        <f>N52+N51+N50+N49</f>
        <v>68.5</v>
      </c>
      <c r="O53" s="114">
        <f t="shared" ref="O53" si="11">O52+O51+O50+O49</f>
        <v>3.5999999999999996</v>
      </c>
      <c r="P53" s="114">
        <f>P52+P51+P50+P49</f>
        <v>28.5</v>
      </c>
      <c r="Q53" s="187">
        <f>T53+R53</f>
        <v>78.400000000000006</v>
      </c>
      <c r="R53" s="114">
        <f>R52+R51+R50+R49</f>
        <v>78.400000000000006</v>
      </c>
      <c r="S53" s="114">
        <f t="shared" ref="S53" si="12">S52+S51+S50+S49</f>
        <v>3.1</v>
      </c>
      <c r="T53" s="114">
        <f t="shared" ref="T53" si="13">T52+T51+T50+T49</f>
        <v>0</v>
      </c>
      <c r="U53" s="187"/>
      <c r="V53" s="114"/>
      <c r="W53" s="114"/>
      <c r="X53" s="188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10"/>
      <c r="AN53" s="10"/>
      <c r="AO53" s="10"/>
    </row>
    <row r="54" spans="1:41" s="3" customFormat="1" ht="13.5" customHeight="1" thickBot="1" x14ac:dyDescent="0.25">
      <c r="A54" s="158">
        <v>1</v>
      </c>
      <c r="B54" s="280">
        <v>2</v>
      </c>
      <c r="C54" s="334" t="s">
        <v>18</v>
      </c>
      <c r="D54" s="335"/>
      <c r="E54" s="335"/>
      <c r="F54" s="346"/>
      <c r="G54" s="346"/>
      <c r="H54" s="347"/>
      <c r="I54" s="126">
        <f>SUM(I20,I22,I25,I28,I32,I35,I37,I39,I42,I46,I48)</f>
        <v>1073.2</v>
      </c>
      <c r="J54" s="127">
        <f>SUM(J20,J22,J25,J28,J32,J35,J37,J39,J42,J46,J48)</f>
        <v>1058.7</v>
      </c>
      <c r="K54" s="127">
        <f>SUM(K20,K22,K25,K28,K32,K35,K37,K39,K42,K46)</f>
        <v>754.09999999999991</v>
      </c>
      <c r="L54" s="28">
        <f>SUM(L20,L22,L28,L32,L42,L46,L39,L37,L25)</f>
        <v>14.5</v>
      </c>
      <c r="M54" s="126">
        <f>SUM(M20,M22,M25,M28,M32,M35,M37,M39,M42,M46,M48,M53)</f>
        <v>1287.8</v>
      </c>
      <c r="N54" s="127">
        <f>SUM(N20,N22,N25,N28,N32,N35,N37,N39,N42,N46,N48,N53)</f>
        <v>1233.3</v>
      </c>
      <c r="O54" s="127">
        <f t="shared" ref="O54:P54" si="14">SUM(O20,O22,O25,O28,O32,O35,O37,O39,O42,O46,O48,O53)</f>
        <v>844.4</v>
      </c>
      <c r="P54" s="127">
        <f t="shared" si="14"/>
        <v>54.5</v>
      </c>
      <c r="Q54" s="126">
        <f>SUM(Q20,Q22,Q25,Q28,Q32,Q35,Q37,Q39,Q42,Q46,Q48,Q53)</f>
        <v>1244.6000000000001</v>
      </c>
      <c r="R54" s="127">
        <f>SUM(R20,R22,R25,R28,R32,R35,R37,R39,R42,R46,R48,R53)</f>
        <v>1242.6000000000001</v>
      </c>
      <c r="S54" s="127">
        <f t="shared" ref="S54" si="15">SUM(S20,S22,S25,S28,S32,S35,S37,S39,S42,S46,S48,S53)</f>
        <v>893</v>
      </c>
      <c r="T54" s="127">
        <f t="shared" ref="T54" si="16">SUM(T20,T22,T25,T28,T32,T35,T37,T39,T42,T46,T48,T53)</f>
        <v>2</v>
      </c>
      <c r="U54" s="126">
        <f>SUM(U20,U22,U25,U28,U32,U35,U37,U39,U42,U46,U48,U53)</f>
        <v>1284.7</v>
      </c>
      <c r="V54" s="127">
        <f>SUM(V20,V22,V25,V28,V32,V35,V37,V39,V42,V46,V48,V53)</f>
        <v>1282.7</v>
      </c>
      <c r="W54" s="127">
        <f t="shared" ref="W54" si="17">SUM(W20,W22,W25,W28,W32,W35,W37,W39,W42,W46,W48,W53)</f>
        <v>943.2</v>
      </c>
      <c r="X54" s="127">
        <f t="shared" ref="X54" si="18">SUM(X20,X22,X25,X28,X32,X35,X37,X39,X42,X46,X48,X53)</f>
        <v>2</v>
      </c>
      <c r="Y54" s="10"/>
      <c r="Z54" s="328"/>
      <c r="AA54" s="186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10"/>
      <c r="AN54" s="10"/>
      <c r="AO54" s="10"/>
    </row>
    <row r="55" spans="1:41" s="3" customFormat="1" ht="13.5" customHeight="1" thickBot="1" x14ac:dyDescent="0.25">
      <c r="A55" s="158">
        <v>1</v>
      </c>
      <c r="B55" s="157">
        <v>3</v>
      </c>
      <c r="C55" s="337" t="s">
        <v>33</v>
      </c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9"/>
      <c r="Y55" s="87"/>
      <c r="Z55" s="328"/>
      <c r="AA55" s="186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10"/>
      <c r="AN55" s="10"/>
      <c r="AO55" s="10"/>
    </row>
    <row r="56" spans="1:41" s="2" customFormat="1" ht="32.1" customHeight="1" thickBot="1" x14ac:dyDescent="0.25">
      <c r="A56" s="398">
        <v>1</v>
      </c>
      <c r="B56" s="408">
        <v>3</v>
      </c>
      <c r="C56" s="379">
        <v>1</v>
      </c>
      <c r="D56" s="310" t="s">
        <v>29</v>
      </c>
      <c r="E56" s="345" t="s">
        <v>86</v>
      </c>
      <c r="F56" s="45" t="s">
        <v>35</v>
      </c>
      <c r="G56" s="46" t="s">
        <v>30</v>
      </c>
      <c r="H56" s="164" t="s">
        <v>22</v>
      </c>
      <c r="I56" s="125">
        <f t="shared" ref="I56" si="19">J56+L56</f>
        <v>31.2</v>
      </c>
      <c r="J56" s="79">
        <v>31.2</v>
      </c>
      <c r="K56" s="79">
        <v>30.7</v>
      </c>
      <c r="L56" s="80"/>
      <c r="M56" s="125">
        <v>31.2</v>
      </c>
      <c r="N56" s="79">
        <v>31.2</v>
      </c>
      <c r="O56" s="146">
        <v>30.7</v>
      </c>
      <c r="P56" s="147"/>
      <c r="Q56" s="125">
        <v>31.2</v>
      </c>
      <c r="R56" s="79">
        <v>31.2</v>
      </c>
      <c r="S56" s="79">
        <v>30.7</v>
      </c>
      <c r="T56" s="80"/>
      <c r="U56" s="125">
        <v>31.2</v>
      </c>
      <c r="V56" s="79">
        <v>31.2</v>
      </c>
      <c r="W56" s="79">
        <v>30.7</v>
      </c>
      <c r="X56" s="80"/>
      <c r="Y56" s="87"/>
      <c r="Z56" s="328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10"/>
      <c r="AN56" s="10"/>
      <c r="AO56" s="10"/>
    </row>
    <row r="57" spans="1:41" s="88" customFormat="1" ht="18.600000000000001" customHeight="1" thickBot="1" x14ac:dyDescent="0.25">
      <c r="A57" s="376"/>
      <c r="B57" s="392"/>
      <c r="C57" s="379"/>
      <c r="D57" s="310"/>
      <c r="E57" s="381"/>
      <c r="F57" s="331" t="s">
        <v>16</v>
      </c>
      <c r="G57" s="303"/>
      <c r="H57" s="304"/>
      <c r="I57" s="203">
        <f>J57+L57</f>
        <v>31.2</v>
      </c>
      <c r="J57" s="201">
        <f>J56</f>
        <v>31.2</v>
      </c>
      <c r="K57" s="201">
        <v>30.7</v>
      </c>
      <c r="L57" s="201">
        <f t="shared" ref="L57" si="20">L56</f>
        <v>0</v>
      </c>
      <c r="M57" s="203">
        <f t="shared" ref="M57" si="21">N57+P57</f>
        <v>31.2</v>
      </c>
      <c r="N57" s="201">
        <f>N56</f>
        <v>31.2</v>
      </c>
      <c r="O57" s="201">
        <f t="shared" ref="O57:P57" si="22">O56</f>
        <v>30.7</v>
      </c>
      <c r="P57" s="201">
        <f t="shared" si="22"/>
        <v>0</v>
      </c>
      <c r="Q57" s="203">
        <f t="shared" ref="Q57" si="23">R57+T57</f>
        <v>31.2</v>
      </c>
      <c r="R57" s="201">
        <f>R56</f>
        <v>31.2</v>
      </c>
      <c r="S57" s="201">
        <f t="shared" ref="S57:T57" si="24">S56</f>
        <v>30.7</v>
      </c>
      <c r="T57" s="201">
        <f t="shared" si="24"/>
        <v>0</v>
      </c>
      <c r="U57" s="203">
        <f t="shared" ref="U57" si="25">V57+X57</f>
        <v>31.2</v>
      </c>
      <c r="V57" s="201">
        <f t="shared" ref="V57:X57" si="26">V56</f>
        <v>31.2</v>
      </c>
      <c r="W57" s="201">
        <f t="shared" si="26"/>
        <v>30.7</v>
      </c>
      <c r="X57" s="202">
        <f t="shared" si="26"/>
        <v>0</v>
      </c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10"/>
      <c r="AN57" s="10"/>
      <c r="AO57" s="10"/>
    </row>
    <row r="58" spans="1:41" s="87" customFormat="1" ht="14.45" customHeight="1" x14ac:dyDescent="0.2">
      <c r="A58" s="398">
        <v>1</v>
      </c>
      <c r="B58" s="399">
        <v>3</v>
      </c>
      <c r="C58" s="458">
        <v>2</v>
      </c>
      <c r="D58" s="298" t="s">
        <v>96</v>
      </c>
      <c r="E58" s="448" t="s">
        <v>86</v>
      </c>
      <c r="F58" s="329" t="s">
        <v>82</v>
      </c>
      <c r="G58" s="426" t="s">
        <v>105</v>
      </c>
      <c r="H58" s="259" t="s">
        <v>22</v>
      </c>
      <c r="I58" s="123"/>
      <c r="J58" s="197"/>
      <c r="K58" s="197"/>
      <c r="L58" s="69"/>
      <c r="M58" s="123">
        <f>N58+P58</f>
        <v>0</v>
      </c>
      <c r="N58" s="197"/>
      <c r="O58" s="197"/>
      <c r="P58" s="69"/>
      <c r="Q58" s="116"/>
      <c r="R58" s="199"/>
      <c r="S58" s="199"/>
      <c r="T58" s="111"/>
      <c r="U58" s="116"/>
      <c r="V58" s="199"/>
      <c r="W58" s="199"/>
      <c r="X58" s="69"/>
      <c r="Y58" s="296"/>
      <c r="Z58" s="297"/>
      <c r="AM58" s="10"/>
      <c r="AN58" s="10"/>
      <c r="AO58" s="10"/>
    </row>
    <row r="59" spans="1:41" s="215" customFormat="1" ht="14.45" customHeight="1" x14ac:dyDescent="0.2">
      <c r="A59" s="375"/>
      <c r="B59" s="400"/>
      <c r="C59" s="416"/>
      <c r="D59" s="402"/>
      <c r="E59" s="448"/>
      <c r="F59" s="425"/>
      <c r="G59" s="421"/>
      <c r="H59" s="268" t="s">
        <v>107</v>
      </c>
      <c r="I59" s="269"/>
      <c r="J59" s="270"/>
      <c r="K59" s="270"/>
      <c r="L59" s="271"/>
      <c r="M59" s="269">
        <f>N59+P59</f>
        <v>50</v>
      </c>
      <c r="N59" s="270"/>
      <c r="O59" s="270"/>
      <c r="P59" s="271">
        <v>50</v>
      </c>
      <c r="Q59" s="117"/>
      <c r="R59" s="261"/>
      <c r="S59" s="261"/>
      <c r="T59" s="262"/>
      <c r="U59" s="117"/>
      <c r="V59" s="261"/>
      <c r="W59" s="261"/>
      <c r="X59" s="263"/>
      <c r="Y59" s="258"/>
      <c r="Z59" s="251"/>
      <c r="AM59" s="10"/>
      <c r="AN59" s="10"/>
      <c r="AO59" s="10"/>
    </row>
    <row r="60" spans="1:41" s="87" customFormat="1" ht="12" customHeight="1" thickBot="1" x14ac:dyDescent="0.25">
      <c r="A60" s="375"/>
      <c r="B60" s="400"/>
      <c r="C60" s="416"/>
      <c r="D60" s="402"/>
      <c r="E60" s="448"/>
      <c r="F60" s="330"/>
      <c r="G60" s="427"/>
      <c r="H60" s="64" t="s">
        <v>63</v>
      </c>
      <c r="I60" s="134"/>
      <c r="J60" s="193"/>
      <c r="K60" s="193"/>
      <c r="L60" s="196"/>
      <c r="M60" s="134">
        <v>50</v>
      </c>
      <c r="N60" s="193"/>
      <c r="O60" s="193"/>
      <c r="P60" s="196">
        <v>50</v>
      </c>
      <c r="Q60" s="260"/>
      <c r="R60" s="198"/>
      <c r="S60" s="198"/>
      <c r="T60" s="37"/>
      <c r="U60" s="260"/>
      <c r="V60" s="198"/>
      <c r="W60" s="198"/>
      <c r="X60" s="200"/>
      <c r="AM60" s="10"/>
      <c r="AN60" s="10"/>
      <c r="AO60" s="10"/>
    </row>
    <row r="61" spans="1:41" s="88" customFormat="1" ht="12.6" customHeight="1" thickBot="1" x14ac:dyDescent="0.25">
      <c r="A61" s="376"/>
      <c r="B61" s="377"/>
      <c r="C61" s="417"/>
      <c r="D61" s="402"/>
      <c r="E61" s="448"/>
      <c r="F61" s="423" t="s">
        <v>16</v>
      </c>
      <c r="G61" s="303"/>
      <c r="H61" s="304"/>
      <c r="I61" s="109">
        <f t="shared" ref="I61" si="27">J61+L61</f>
        <v>0</v>
      </c>
      <c r="J61" s="148">
        <f t="shared" ref="J61:K61" si="28">J58</f>
        <v>0</v>
      </c>
      <c r="K61" s="148">
        <f t="shared" si="28"/>
        <v>0</v>
      </c>
      <c r="L61" s="148"/>
      <c r="M61" s="109">
        <f>P61+N61</f>
        <v>100</v>
      </c>
      <c r="N61" s="148"/>
      <c r="O61" s="148"/>
      <c r="P61" s="148">
        <f>P59+P60</f>
        <v>100</v>
      </c>
      <c r="Q61" s="109"/>
      <c r="R61" s="148"/>
      <c r="S61" s="148"/>
      <c r="T61" s="148"/>
      <c r="U61" s="109"/>
      <c r="V61" s="148"/>
      <c r="W61" s="148"/>
      <c r="X61" s="81">
        <f t="shared" ref="X61" si="29">X58</f>
        <v>0</v>
      </c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10"/>
      <c r="AN61" s="10"/>
      <c r="AO61" s="10"/>
    </row>
    <row r="62" spans="1:41" s="4" customFormat="1" ht="16.5" customHeight="1" x14ac:dyDescent="0.2">
      <c r="A62" s="439">
        <v>1</v>
      </c>
      <c r="B62" s="442">
        <v>3</v>
      </c>
      <c r="C62" s="445">
        <v>3</v>
      </c>
      <c r="D62" s="298" t="s">
        <v>71</v>
      </c>
      <c r="E62" s="300" t="s">
        <v>86</v>
      </c>
      <c r="F62" s="329" t="s">
        <v>36</v>
      </c>
      <c r="G62" s="329" t="s">
        <v>72</v>
      </c>
      <c r="H62" s="55" t="s">
        <v>22</v>
      </c>
      <c r="I62" s="123">
        <v>156.1</v>
      </c>
      <c r="J62" s="155"/>
      <c r="K62" s="110"/>
      <c r="L62" s="111">
        <v>156.1</v>
      </c>
      <c r="M62" s="230">
        <f>N62+P62</f>
        <v>0</v>
      </c>
      <c r="N62" s="252"/>
      <c r="O62" s="252"/>
      <c r="P62" s="216"/>
      <c r="Q62" s="123">
        <v>160.19999999999999</v>
      </c>
      <c r="R62" s="110"/>
      <c r="S62" s="110"/>
      <c r="T62" s="85">
        <v>160.19999999999999</v>
      </c>
      <c r="U62" s="123">
        <v>110</v>
      </c>
      <c r="V62" s="155"/>
      <c r="W62" s="155"/>
      <c r="X62" s="85">
        <v>110</v>
      </c>
      <c r="Y62" s="292"/>
      <c r="Z62" s="293"/>
      <c r="AA62" s="293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88" customFormat="1" ht="18.600000000000001" customHeight="1" thickBot="1" x14ac:dyDescent="0.25">
      <c r="A63" s="440"/>
      <c r="B63" s="443"/>
      <c r="C63" s="446"/>
      <c r="D63" s="402"/>
      <c r="E63" s="305"/>
      <c r="F63" s="425"/>
      <c r="G63" s="425"/>
      <c r="H63" s="53" t="s">
        <v>63</v>
      </c>
      <c r="I63" s="121">
        <v>90.6</v>
      </c>
      <c r="J63" s="121"/>
      <c r="K63" s="133"/>
      <c r="L63" s="122">
        <v>90.6</v>
      </c>
      <c r="M63" s="253">
        <f>N63+P63</f>
        <v>0</v>
      </c>
      <c r="N63" s="254"/>
      <c r="O63" s="254"/>
      <c r="P63" s="255"/>
      <c r="Q63" s="124">
        <v>160.19999999999999</v>
      </c>
      <c r="R63" s="121"/>
      <c r="S63" s="121"/>
      <c r="T63" s="122">
        <v>160.19999999999999</v>
      </c>
      <c r="U63" s="124">
        <v>110</v>
      </c>
      <c r="V63" s="121"/>
      <c r="W63" s="121"/>
      <c r="X63" s="122">
        <v>110</v>
      </c>
      <c r="Y63" s="292"/>
      <c r="Z63" s="293"/>
      <c r="AA63" s="293"/>
      <c r="AB63" s="87"/>
      <c r="AC63" s="87"/>
      <c r="AD63" s="87"/>
      <c r="AE63" s="87"/>
      <c r="AF63" s="87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88" customFormat="1" ht="21.6" customHeight="1" thickBot="1" x14ac:dyDescent="0.25">
      <c r="A64" s="441"/>
      <c r="B64" s="444"/>
      <c r="C64" s="447"/>
      <c r="D64" s="299"/>
      <c r="E64" s="301"/>
      <c r="F64" s="453" t="s">
        <v>16</v>
      </c>
      <c r="G64" s="454"/>
      <c r="H64" s="455"/>
      <c r="I64" s="181">
        <f>L64</f>
        <v>246.7</v>
      </c>
      <c r="J64" s="201"/>
      <c r="K64" s="201"/>
      <c r="L64" s="202">
        <f>L62+L63</f>
        <v>246.7</v>
      </c>
      <c r="M64" s="203">
        <f>SUM(M62:M63)</f>
        <v>0</v>
      </c>
      <c r="N64" s="201">
        <f t="shared" ref="N64:T64" si="30">SUM(N62:N63)</f>
        <v>0</v>
      </c>
      <c r="O64" s="201">
        <f t="shared" si="30"/>
        <v>0</v>
      </c>
      <c r="P64" s="204">
        <f t="shared" si="30"/>
        <v>0</v>
      </c>
      <c r="Q64" s="181">
        <f t="shared" si="30"/>
        <v>320.39999999999998</v>
      </c>
      <c r="R64" s="205">
        <f t="shared" si="30"/>
        <v>0</v>
      </c>
      <c r="S64" s="201">
        <f t="shared" si="30"/>
        <v>0</v>
      </c>
      <c r="T64" s="204">
        <f t="shared" si="30"/>
        <v>320.39999999999998</v>
      </c>
      <c r="U64" s="203">
        <v>220</v>
      </c>
      <c r="V64" s="201"/>
      <c r="W64" s="205"/>
      <c r="X64" s="206">
        <v>220</v>
      </c>
      <c r="Y64" s="292"/>
      <c r="Z64" s="293"/>
      <c r="AA64" s="293"/>
      <c r="AB64" s="87"/>
      <c r="AC64" s="87"/>
      <c r="AD64" s="87"/>
      <c r="AE64" s="87"/>
      <c r="AF64" s="87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s="88" customFormat="1" ht="22.5" customHeight="1" x14ac:dyDescent="0.2">
      <c r="A65" s="439">
        <v>1</v>
      </c>
      <c r="B65" s="442">
        <v>3</v>
      </c>
      <c r="C65" s="445">
        <v>4</v>
      </c>
      <c r="D65" s="298" t="s">
        <v>80</v>
      </c>
      <c r="E65" s="300" t="s">
        <v>86</v>
      </c>
      <c r="F65" s="329" t="s">
        <v>82</v>
      </c>
      <c r="G65" s="456" t="s">
        <v>81</v>
      </c>
      <c r="H65" s="55" t="s">
        <v>22</v>
      </c>
      <c r="I65" s="230">
        <f>J65+L65</f>
        <v>0</v>
      </c>
      <c r="J65" s="110"/>
      <c r="K65" s="110"/>
      <c r="L65" s="216"/>
      <c r="M65" s="241">
        <v>36.6</v>
      </c>
      <c r="N65" s="240"/>
      <c r="O65" s="240"/>
      <c r="P65" s="242">
        <v>36.6</v>
      </c>
      <c r="Q65" s="236"/>
      <c r="R65" s="234"/>
      <c r="S65" s="234"/>
      <c r="T65" s="233"/>
      <c r="U65" s="123"/>
      <c r="V65" s="110"/>
      <c r="W65" s="110"/>
      <c r="X65" s="111"/>
      <c r="Y65" s="292"/>
      <c r="Z65" s="293"/>
      <c r="AA65" s="293"/>
      <c r="AB65" s="87"/>
      <c r="AC65" s="87"/>
      <c r="AD65" s="87"/>
      <c r="AE65" s="87"/>
      <c r="AF65" s="87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s="88" customFormat="1" ht="20.25" customHeight="1" thickBot="1" x14ac:dyDescent="0.25">
      <c r="A66" s="440"/>
      <c r="B66" s="443"/>
      <c r="C66" s="446"/>
      <c r="D66" s="402"/>
      <c r="E66" s="305"/>
      <c r="F66" s="330"/>
      <c r="G66" s="457"/>
      <c r="H66" s="64" t="s">
        <v>63</v>
      </c>
      <c r="I66" s="231">
        <f>J66+L66</f>
        <v>0</v>
      </c>
      <c r="J66" s="101"/>
      <c r="K66" s="101"/>
      <c r="L66" s="217"/>
      <c r="M66" s="238">
        <v>129.69999999999999</v>
      </c>
      <c r="N66" s="239"/>
      <c r="O66" s="239"/>
      <c r="P66" s="243">
        <v>129.69999999999999</v>
      </c>
      <c r="Q66" s="237"/>
      <c r="R66" s="235"/>
      <c r="S66" s="235"/>
      <c r="T66" s="232"/>
      <c r="U66" s="134"/>
      <c r="V66" s="101"/>
      <c r="W66" s="101"/>
      <c r="X66" s="65"/>
      <c r="Y66" s="292"/>
      <c r="Z66" s="293"/>
      <c r="AA66" s="293"/>
      <c r="AB66" s="87"/>
      <c r="AC66" s="87"/>
      <c r="AD66" s="87"/>
      <c r="AE66" s="87"/>
      <c r="AF66" s="87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s="88" customFormat="1" ht="15" customHeight="1" thickBot="1" x14ac:dyDescent="0.25">
      <c r="A67" s="441"/>
      <c r="B67" s="444"/>
      <c r="C67" s="447"/>
      <c r="D67" s="299"/>
      <c r="E67" s="301"/>
      <c r="F67" s="453" t="s">
        <v>16</v>
      </c>
      <c r="G67" s="454"/>
      <c r="H67" s="455"/>
      <c r="I67" s="181">
        <f>J67+L67</f>
        <v>0</v>
      </c>
      <c r="J67" s="201"/>
      <c r="K67" s="201"/>
      <c r="L67" s="206">
        <f>L65+L66</f>
        <v>0</v>
      </c>
      <c r="M67" s="181">
        <v>166.3</v>
      </c>
      <c r="N67" s="201"/>
      <c r="O67" s="201"/>
      <c r="P67" s="206">
        <v>166.3</v>
      </c>
      <c r="Q67" s="181"/>
      <c r="R67" s="207"/>
      <c r="S67" s="207"/>
      <c r="T67" s="208"/>
      <c r="U67" s="173"/>
      <c r="V67" s="207"/>
      <c r="W67" s="207"/>
      <c r="X67" s="209"/>
      <c r="Y67" s="292"/>
      <c r="Z67" s="293"/>
      <c r="AA67" s="293"/>
      <c r="AB67" s="87"/>
      <c r="AC67" s="87"/>
      <c r="AD67" s="87"/>
      <c r="AE67" s="87"/>
      <c r="AF67" s="87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s="88" customFormat="1" ht="26.1" customHeight="1" thickBot="1" x14ac:dyDescent="0.25">
      <c r="A68" s="451">
        <v>1</v>
      </c>
      <c r="B68" s="408">
        <v>3</v>
      </c>
      <c r="C68" s="341">
        <v>5</v>
      </c>
      <c r="D68" s="298" t="s">
        <v>38</v>
      </c>
      <c r="E68" s="300" t="s">
        <v>87</v>
      </c>
      <c r="F68" s="56" t="s">
        <v>35</v>
      </c>
      <c r="G68" s="194" t="s">
        <v>41</v>
      </c>
      <c r="H68" s="53" t="s">
        <v>22</v>
      </c>
      <c r="I68" s="125">
        <v>4.8</v>
      </c>
      <c r="J68" s="94">
        <v>4.8</v>
      </c>
      <c r="K68" s="94"/>
      <c r="L68" s="37"/>
      <c r="M68" s="125">
        <v>4.8</v>
      </c>
      <c r="N68" s="94">
        <v>4.8</v>
      </c>
      <c r="O68" s="94"/>
      <c r="P68" s="37"/>
      <c r="Q68" s="125">
        <v>4.8</v>
      </c>
      <c r="R68" s="29">
        <v>4.8</v>
      </c>
      <c r="S68" s="29"/>
      <c r="T68" s="30"/>
      <c r="U68" s="135">
        <v>4.8</v>
      </c>
      <c r="V68" s="151">
        <v>4.8</v>
      </c>
      <c r="W68" s="151"/>
      <c r="X68" s="75"/>
      <c r="Y68" s="87"/>
      <c r="Z68" s="87"/>
      <c r="AA68" s="87"/>
      <c r="AB68" s="87"/>
      <c r="AC68" s="87"/>
      <c r="AD68" s="87"/>
      <c r="AE68" s="87"/>
      <c r="AF68" s="87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s="88" customFormat="1" ht="21.75" customHeight="1" thickBot="1" x14ac:dyDescent="0.25">
      <c r="A69" s="452"/>
      <c r="B69" s="392"/>
      <c r="C69" s="340"/>
      <c r="D69" s="299"/>
      <c r="E69" s="301"/>
      <c r="F69" s="302" t="s">
        <v>16</v>
      </c>
      <c r="G69" s="303"/>
      <c r="H69" s="304"/>
      <c r="I69" s="109">
        <v>4.8</v>
      </c>
      <c r="J69" s="148">
        <v>4.8</v>
      </c>
      <c r="K69" s="148">
        <f t="shared" ref="K69:L69" si="31">K68</f>
        <v>0</v>
      </c>
      <c r="L69" s="148">
        <f t="shared" si="31"/>
        <v>0</v>
      </c>
      <c r="M69" s="109">
        <f t="shared" ref="M69" si="32">N69+P69</f>
        <v>4.8</v>
      </c>
      <c r="N69" s="148">
        <f t="shared" ref="N69" si="33">N68</f>
        <v>4.8</v>
      </c>
      <c r="O69" s="148">
        <f t="shared" ref="O69:P69" si="34">O68</f>
        <v>0</v>
      </c>
      <c r="P69" s="148">
        <f t="shared" si="34"/>
        <v>0</v>
      </c>
      <c r="Q69" s="109">
        <f t="shared" ref="Q69" si="35">R69+T69</f>
        <v>4.8</v>
      </c>
      <c r="R69" s="148">
        <f t="shared" ref="R69:T69" si="36">R68</f>
        <v>4.8</v>
      </c>
      <c r="S69" s="148">
        <f t="shared" si="36"/>
        <v>0</v>
      </c>
      <c r="T69" s="148">
        <f t="shared" si="36"/>
        <v>0</v>
      </c>
      <c r="U69" s="109">
        <v>4.8</v>
      </c>
      <c r="V69" s="148">
        <v>4.8</v>
      </c>
      <c r="W69" s="148">
        <f t="shared" ref="W69:X69" si="37">W68</f>
        <v>0</v>
      </c>
      <c r="X69" s="81">
        <f t="shared" si="37"/>
        <v>0</v>
      </c>
      <c r="Y69" s="87"/>
      <c r="Z69" s="87"/>
      <c r="AA69" s="87"/>
      <c r="AB69" s="87"/>
      <c r="AC69" s="87"/>
      <c r="AD69" s="87"/>
      <c r="AE69" s="87"/>
      <c r="AF69" s="87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s="88" customFormat="1" ht="21.6" customHeight="1" thickBot="1" x14ac:dyDescent="0.25">
      <c r="A70" s="436">
        <v>1</v>
      </c>
      <c r="B70" s="432">
        <v>3</v>
      </c>
      <c r="C70" s="434">
        <v>6</v>
      </c>
      <c r="D70" s="298" t="s">
        <v>102</v>
      </c>
      <c r="E70" s="300" t="s">
        <v>87</v>
      </c>
      <c r="F70" s="56" t="s">
        <v>42</v>
      </c>
      <c r="G70" s="194" t="s">
        <v>43</v>
      </c>
      <c r="H70" s="54" t="s">
        <v>22</v>
      </c>
      <c r="I70" s="125">
        <v>16.2</v>
      </c>
      <c r="J70" s="29"/>
      <c r="K70" s="29"/>
      <c r="L70" s="30">
        <v>16.2</v>
      </c>
      <c r="M70" s="244"/>
      <c r="N70" s="245"/>
      <c r="O70" s="245"/>
      <c r="P70" s="30"/>
      <c r="Q70" s="189">
        <v>62.4</v>
      </c>
      <c r="R70" s="256"/>
      <c r="S70" s="151"/>
      <c r="T70" s="257">
        <v>62.4</v>
      </c>
      <c r="U70" s="135"/>
      <c r="V70" s="151"/>
      <c r="W70" s="151"/>
      <c r="X70" s="75"/>
      <c r="Y70" s="296"/>
      <c r="Z70" s="297"/>
      <c r="AA70" s="87"/>
      <c r="AB70" s="87"/>
      <c r="AC70" s="87"/>
      <c r="AD70" s="87"/>
      <c r="AE70" s="87"/>
      <c r="AF70" s="87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s="88" customFormat="1" ht="18.600000000000001" customHeight="1" thickBot="1" x14ac:dyDescent="0.25">
      <c r="A71" s="437"/>
      <c r="B71" s="438"/>
      <c r="C71" s="450"/>
      <c r="D71" s="402"/>
      <c r="E71" s="305"/>
      <c r="F71" s="302" t="s">
        <v>16</v>
      </c>
      <c r="G71" s="303"/>
      <c r="H71" s="304"/>
      <c r="I71" s="109">
        <v>16.2</v>
      </c>
      <c r="J71" s="148"/>
      <c r="K71" s="148"/>
      <c r="L71" s="148">
        <v>16.2</v>
      </c>
      <c r="M71" s="149"/>
      <c r="N71" s="148"/>
      <c r="O71" s="148"/>
      <c r="P71" s="148"/>
      <c r="Q71" s="109">
        <v>62.4</v>
      </c>
      <c r="R71" s="148"/>
      <c r="S71" s="148"/>
      <c r="T71" s="148">
        <v>62.4</v>
      </c>
      <c r="U71" s="109"/>
      <c r="V71" s="148"/>
      <c r="W71" s="148"/>
      <c r="X71" s="81"/>
      <c r="Y71" s="87"/>
      <c r="Z71" s="87"/>
      <c r="AA71" s="87"/>
      <c r="AB71" s="87"/>
      <c r="AC71" s="87"/>
      <c r="AD71" s="87"/>
      <c r="AE71" s="87"/>
      <c r="AF71" s="87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s="88" customFormat="1" ht="33" customHeight="1" thickBot="1" x14ac:dyDescent="0.25">
      <c r="A72" s="430">
        <v>1</v>
      </c>
      <c r="B72" s="432">
        <v>3</v>
      </c>
      <c r="C72" s="434">
        <v>7</v>
      </c>
      <c r="D72" s="298" t="s">
        <v>76</v>
      </c>
      <c r="E72" s="300" t="s">
        <v>87</v>
      </c>
      <c r="F72" s="98" t="s">
        <v>42</v>
      </c>
      <c r="G72" s="165" t="s">
        <v>68</v>
      </c>
      <c r="H72" s="70" t="s">
        <v>22</v>
      </c>
      <c r="I72" s="95"/>
      <c r="J72" s="94"/>
      <c r="K72" s="94"/>
      <c r="L72" s="37"/>
      <c r="M72" s="134"/>
      <c r="N72" s="94"/>
      <c r="O72" s="94"/>
      <c r="P72" s="75"/>
      <c r="Q72" s="95"/>
      <c r="R72" s="94"/>
      <c r="S72" s="94"/>
      <c r="T72" s="37"/>
      <c r="U72" s="150">
        <f>V72+X72</f>
        <v>60.7</v>
      </c>
      <c r="V72" s="151"/>
      <c r="W72" s="151"/>
      <c r="X72" s="75">
        <v>60.7</v>
      </c>
      <c r="Y72" s="294"/>
      <c r="Z72" s="295"/>
      <c r="AA72" s="87"/>
      <c r="AB72" s="87"/>
      <c r="AC72" s="87"/>
      <c r="AD72" s="87"/>
      <c r="AE72" s="87"/>
      <c r="AF72" s="87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s="88" customFormat="1" ht="17.45" customHeight="1" thickBot="1" x14ac:dyDescent="0.25">
      <c r="A73" s="431"/>
      <c r="B73" s="433"/>
      <c r="C73" s="435"/>
      <c r="D73" s="299"/>
      <c r="E73" s="301"/>
      <c r="F73" s="302" t="s">
        <v>16</v>
      </c>
      <c r="G73" s="303"/>
      <c r="H73" s="304"/>
      <c r="I73" s="149"/>
      <c r="J73" s="148"/>
      <c r="K73" s="148"/>
      <c r="L73" s="152"/>
      <c r="M73" s="149"/>
      <c r="N73" s="148"/>
      <c r="O73" s="148"/>
      <c r="P73" s="81"/>
      <c r="Q73" s="149"/>
      <c r="R73" s="148"/>
      <c r="S73" s="148"/>
      <c r="T73" s="81"/>
      <c r="U73" s="149">
        <f>V73+X73</f>
        <v>60.7</v>
      </c>
      <c r="V73" s="148"/>
      <c r="W73" s="148"/>
      <c r="X73" s="81">
        <f>X72</f>
        <v>60.7</v>
      </c>
      <c r="Y73" s="87"/>
      <c r="Z73" s="87"/>
      <c r="AA73" s="87"/>
      <c r="AB73" s="87"/>
      <c r="AC73" s="87"/>
      <c r="AD73" s="87"/>
      <c r="AE73" s="87"/>
      <c r="AF73" s="87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s="88" customFormat="1" ht="27.6" customHeight="1" thickBot="1" x14ac:dyDescent="0.25">
      <c r="A74" s="430">
        <v>1</v>
      </c>
      <c r="B74" s="432">
        <v>3</v>
      </c>
      <c r="C74" s="434">
        <v>8</v>
      </c>
      <c r="D74" s="298" t="s">
        <v>89</v>
      </c>
      <c r="E74" s="300" t="s">
        <v>86</v>
      </c>
      <c r="F74" s="98" t="s">
        <v>36</v>
      </c>
      <c r="G74" s="249" t="s">
        <v>90</v>
      </c>
      <c r="H74" s="70" t="s">
        <v>98</v>
      </c>
      <c r="I74" s="95">
        <v>198.4</v>
      </c>
      <c r="J74" s="94"/>
      <c r="K74" s="94"/>
      <c r="L74" s="37">
        <v>198.4</v>
      </c>
      <c r="M74" s="134">
        <f>N74+P74</f>
        <v>0</v>
      </c>
      <c r="N74" s="94"/>
      <c r="O74" s="94"/>
      <c r="P74" s="75"/>
      <c r="Q74" s="95">
        <f>R74+T74</f>
        <v>0</v>
      </c>
      <c r="R74" s="94"/>
      <c r="S74" s="94"/>
      <c r="T74" s="37"/>
      <c r="U74" s="150"/>
      <c r="V74" s="151"/>
      <c r="W74" s="151"/>
      <c r="X74" s="75"/>
      <c r="Y74" s="87"/>
      <c r="Z74" s="87"/>
      <c r="AA74" s="87"/>
      <c r="AB74" s="87"/>
      <c r="AC74" s="87"/>
      <c r="AD74" s="87"/>
      <c r="AE74" s="87"/>
      <c r="AF74" s="87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s="88" customFormat="1" ht="17.100000000000001" customHeight="1" thickBot="1" x14ac:dyDescent="0.25">
      <c r="A75" s="431"/>
      <c r="B75" s="433"/>
      <c r="C75" s="435"/>
      <c r="D75" s="299"/>
      <c r="E75" s="301"/>
      <c r="F75" s="302" t="s">
        <v>16</v>
      </c>
      <c r="G75" s="303"/>
      <c r="H75" s="304"/>
      <c r="I75" s="149">
        <v>198.4</v>
      </c>
      <c r="J75" s="148"/>
      <c r="K75" s="148"/>
      <c r="L75" s="152">
        <v>198.4</v>
      </c>
      <c r="M75" s="149"/>
      <c r="N75" s="148"/>
      <c r="O75" s="148"/>
      <c r="P75" s="81"/>
      <c r="Q75" s="149">
        <f>R75+T75</f>
        <v>0</v>
      </c>
      <c r="R75" s="148"/>
      <c r="S75" s="148"/>
      <c r="T75" s="81">
        <f>T74</f>
        <v>0</v>
      </c>
      <c r="U75" s="149"/>
      <c r="V75" s="148"/>
      <c r="W75" s="148"/>
      <c r="X75" s="81"/>
      <c r="Y75" s="87"/>
      <c r="Z75" s="87"/>
      <c r="AA75" s="87"/>
      <c r="AB75" s="87"/>
      <c r="AC75" s="87"/>
      <c r="AD75" s="87"/>
      <c r="AE75" s="87"/>
      <c r="AF75" s="87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s="88" customFormat="1" ht="13.5" customHeight="1" thickBot="1" x14ac:dyDescent="0.25">
      <c r="A76" s="57">
        <v>1</v>
      </c>
      <c r="B76" s="58">
        <v>3</v>
      </c>
      <c r="C76" s="334" t="s">
        <v>18</v>
      </c>
      <c r="D76" s="335"/>
      <c r="E76" s="335"/>
      <c r="F76" s="335"/>
      <c r="G76" s="335"/>
      <c r="H76" s="336"/>
      <c r="I76" s="126">
        <f>SUM(I57, I61, I64, I67, I69, I71, I73, I75)</f>
        <v>497.29999999999995</v>
      </c>
      <c r="J76" s="127">
        <f t="shared" ref="J76:X76" si="38">SUM(J57+J61+J64+J69+J71+J73+J75+J67)</f>
        <v>36</v>
      </c>
      <c r="K76" s="127">
        <f t="shared" si="38"/>
        <v>30.7</v>
      </c>
      <c r="L76" s="154">
        <f t="shared" si="38"/>
        <v>461.29999999999995</v>
      </c>
      <c r="M76" s="34">
        <f>SUM(M57+M61+M64+M69+M71+M73+M75+M67)</f>
        <v>302.3</v>
      </c>
      <c r="N76" s="153">
        <f>SUM(N57+N61+N64+N69+N71+N73+N75+N67)</f>
        <v>36</v>
      </c>
      <c r="O76" s="28">
        <f t="shared" si="38"/>
        <v>30.7</v>
      </c>
      <c r="P76" s="154">
        <f>SUM(P57+P61+P64+P69+P71+P73+P75+P67)</f>
        <v>266.3</v>
      </c>
      <c r="Q76" s="126">
        <f t="shared" si="38"/>
        <v>418.79999999999995</v>
      </c>
      <c r="R76" s="169">
        <f t="shared" si="38"/>
        <v>36</v>
      </c>
      <c r="S76" s="127">
        <f t="shared" si="38"/>
        <v>30.7</v>
      </c>
      <c r="T76" s="153">
        <f t="shared" si="38"/>
        <v>382.79999999999995</v>
      </c>
      <c r="U76" s="34">
        <f t="shared" si="38"/>
        <v>316.7</v>
      </c>
      <c r="V76" s="28">
        <f t="shared" si="38"/>
        <v>36</v>
      </c>
      <c r="W76" s="169">
        <f t="shared" si="38"/>
        <v>30.7</v>
      </c>
      <c r="X76" s="154">
        <f t="shared" si="38"/>
        <v>280.7</v>
      </c>
      <c r="Y76" s="170"/>
      <c r="Z76" s="87"/>
      <c r="AA76" s="87"/>
      <c r="AB76" s="87"/>
      <c r="AC76" s="87"/>
      <c r="AD76" s="87"/>
      <c r="AE76" s="87"/>
      <c r="AF76" s="87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s="6" customFormat="1" ht="13.5" customHeight="1" thickBot="1" x14ac:dyDescent="0.25">
      <c r="A77" s="162">
        <v>1</v>
      </c>
      <c r="B77" s="312" t="s">
        <v>26</v>
      </c>
      <c r="C77" s="313"/>
      <c r="D77" s="313"/>
      <c r="E77" s="313"/>
      <c r="F77" s="313"/>
      <c r="G77" s="313"/>
      <c r="H77" s="314"/>
      <c r="I77" s="31">
        <f>SUM(I17, I54, I76)</f>
        <v>1596.5</v>
      </c>
      <c r="J77" s="143">
        <f>SUM(J17, J54, J76)</f>
        <v>1120.7</v>
      </c>
      <c r="K77" s="31">
        <f t="shared" ref="K77:X77" si="39">SUM(K17,K54,K76)</f>
        <v>797.8</v>
      </c>
      <c r="L77" s="35">
        <f t="shared" si="39"/>
        <v>475.79999999999995</v>
      </c>
      <c r="M77" s="86">
        <f>SUM(M17,M54,M76)</f>
        <v>1606.6999999999998</v>
      </c>
      <c r="N77" s="86">
        <f>SUM(N17,N54,N76)</f>
        <v>1285.8999999999999</v>
      </c>
      <c r="O77" s="86">
        <f t="shared" si="39"/>
        <v>888.7</v>
      </c>
      <c r="P77" s="86">
        <f t="shared" si="39"/>
        <v>320.8</v>
      </c>
      <c r="Q77" s="36">
        <f t="shared" si="39"/>
        <v>1677.3000000000002</v>
      </c>
      <c r="R77" s="31">
        <f t="shared" si="39"/>
        <v>1292.5000000000002</v>
      </c>
      <c r="S77" s="31">
        <f t="shared" si="39"/>
        <v>937.30000000000007</v>
      </c>
      <c r="T77" s="32">
        <f t="shared" si="39"/>
        <v>384.79999999999995</v>
      </c>
      <c r="U77" s="36">
        <f t="shared" si="39"/>
        <v>1615.3000000000002</v>
      </c>
      <c r="V77" s="31">
        <f t="shared" si="39"/>
        <v>1332.6000000000001</v>
      </c>
      <c r="W77" s="31">
        <f t="shared" si="39"/>
        <v>987.50000000000011</v>
      </c>
      <c r="X77" s="35">
        <f t="shared" si="39"/>
        <v>282.7</v>
      </c>
      <c r="Y77" s="5"/>
      <c r="Z77" s="5"/>
      <c r="AA77" s="5"/>
      <c r="AB77" s="5"/>
      <c r="AC77" s="5"/>
      <c r="AD77" s="5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</row>
    <row r="78" spans="1:41" s="7" customFormat="1" ht="13.5" customHeight="1" thickBot="1" x14ac:dyDescent="0.25">
      <c r="A78" s="315" t="s">
        <v>31</v>
      </c>
      <c r="B78" s="316"/>
      <c r="C78" s="316"/>
      <c r="D78" s="316"/>
      <c r="E78" s="316"/>
      <c r="F78" s="316"/>
      <c r="G78" s="316"/>
      <c r="H78" s="317"/>
      <c r="I78" s="218">
        <f t="shared" ref="I78:X78" si="40">SUM(I77)</f>
        <v>1596.5</v>
      </c>
      <c r="J78" s="219">
        <f>SUM(J77)</f>
        <v>1120.7</v>
      </c>
      <c r="K78" s="60">
        <f>SUM(K77)</f>
        <v>797.8</v>
      </c>
      <c r="L78" s="61">
        <f t="shared" si="40"/>
        <v>475.79999999999995</v>
      </c>
      <c r="M78" s="62">
        <f>SUM(M77)</f>
        <v>1606.6999999999998</v>
      </c>
      <c r="N78" s="60">
        <f>SUM(N17+N54+N76)</f>
        <v>1285.8999999999999</v>
      </c>
      <c r="O78" s="60">
        <f t="shared" si="40"/>
        <v>888.7</v>
      </c>
      <c r="P78" s="61">
        <f t="shared" si="40"/>
        <v>320.8</v>
      </c>
      <c r="Q78" s="218">
        <f t="shared" si="40"/>
        <v>1677.3000000000002</v>
      </c>
      <c r="R78" s="60">
        <f t="shared" si="40"/>
        <v>1292.5000000000002</v>
      </c>
      <c r="S78" s="60">
        <f t="shared" si="40"/>
        <v>937.30000000000007</v>
      </c>
      <c r="T78" s="61">
        <f t="shared" si="40"/>
        <v>384.79999999999995</v>
      </c>
      <c r="U78" s="62">
        <f t="shared" si="40"/>
        <v>1615.3000000000002</v>
      </c>
      <c r="V78" s="60">
        <f t="shared" si="40"/>
        <v>1332.6000000000001</v>
      </c>
      <c r="W78" s="60">
        <f t="shared" si="40"/>
        <v>987.50000000000011</v>
      </c>
      <c r="X78" s="61">
        <f t="shared" si="40"/>
        <v>282.7</v>
      </c>
      <c r="Y78" s="18"/>
      <c r="Z78" s="5"/>
      <c r="AA78" s="5"/>
      <c r="AB78" s="5"/>
      <c r="AC78" s="5"/>
      <c r="AD78" s="5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pans="1:41" s="2" customFormat="1" ht="13.5" customHeight="1" x14ac:dyDescent="0.2">
      <c r="A79" s="318" t="s">
        <v>49</v>
      </c>
      <c r="B79" s="318"/>
      <c r="C79" s="318"/>
      <c r="D79" s="318"/>
      <c r="E79" s="318"/>
      <c r="F79" s="318"/>
      <c r="G79" s="318"/>
      <c r="H79" s="319"/>
      <c r="I79" s="222">
        <f>SUM(I12,I14,I23,I26,I29,I34,I43,I56,I62,I65,I68,I70,I72)</f>
        <v>420.9</v>
      </c>
      <c r="J79" s="223">
        <f>SUM(J12,J14,J23,J26,J29,J34,J43,J56,J58,J62,J65,J68,J70,J72)</f>
        <v>247.60000000000002</v>
      </c>
      <c r="K79" s="223">
        <f>SUM(K12,K14,K23,K26,K29,K34,K43,K56,K58,K62,K65,K68,K70,K72)</f>
        <v>203.39999999999998</v>
      </c>
      <c r="L79" s="281">
        <f>SUM(L12,L14,L23,L26,L29,L34,L43,L56,L58,L62,L65,L68,L70,L72)</f>
        <v>173.29999999999998</v>
      </c>
      <c r="M79" s="222">
        <f>N79+P79</f>
        <v>365.5</v>
      </c>
      <c r="N79" s="223">
        <f>SUM(N12,N14,N23,N26,N29,N34,N43,N56,N58,N62,N65,N68,N70,N49,N51)</f>
        <v>301.5</v>
      </c>
      <c r="O79" s="223">
        <f t="shared" ref="O79:P79" si="41">SUM(O12,O14,O23,O26,O29,O34,O43,O56,O58,O62,O65,O68,O70,O49,O51)</f>
        <v>226.10000000000002</v>
      </c>
      <c r="P79" s="223">
        <f t="shared" si="41"/>
        <v>64</v>
      </c>
      <c r="Q79" s="222">
        <f>R79+T79</f>
        <v>577.79999999999995</v>
      </c>
      <c r="R79" s="223">
        <f>SUM(R12,R14,R23,R26,R29,R34,R43,R56,R58,R62,R65,R68,R70,R49,R51)</f>
        <v>355.2</v>
      </c>
      <c r="S79" s="223">
        <f t="shared" ref="S79:T79" si="42">SUM(S12,S14,S23,S26,S29,S34,S43,S56,S58,S62,S65,S68,S70,S49,S51)</f>
        <v>270.40000000000003</v>
      </c>
      <c r="T79" s="223">
        <f t="shared" si="42"/>
        <v>222.6</v>
      </c>
      <c r="U79" s="222">
        <f>SUM(U12,U14,U23,U26,U29,U34,U43,U56,U62,U65,U68,U70,U72)</f>
        <v>543.01</v>
      </c>
      <c r="V79" s="223">
        <f>SUM(V12,V14,V23,V26,V29,V34,V43,V56,V58,V62,V65,V68,V70,V72)</f>
        <v>372.29999999999995</v>
      </c>
      <c r="W79" s="223">
        <f>SUM(W12,W14,W23,W26,W29,W34,W43,W56,W58,W62,W65,W68,W70,W72)</f>
        <v>295.2</v>
      </c>
      <c r="X79" s="224">
        <f>SUM(X12,X14,X23,X26,X29,X34,X43,X56,X58,X62,X65,X68,X70,X72)</f>
        <v>170.7</v>
      </c>
      <c r="Y79" s="87"/>
      <c r="Z79" s="87"/>
      <c r="AA79" s="87"/>
      <c r="AB79" s="87"/>
      <c r="AC79" s="87"/>
      <c r="AD79" s="87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s="8" customFormat="1" ht="13.5" customHeight="1" x14ac:dyDescent="0.2">
      <c r="A80" s="310" t="s">
        <v>50</v>
      </c>
      <c r="B80" s="310"/>
      <c r="C80" s="310"/>
      <c r="D80" s="310"/>
      <c r="E80" s="310"/>
      <c r="F80" s="310"/>
      <c r="G80" s="310"/>
      <c r="H80" s="311"/>
      <c r="I80" s="225">
        <f t="shared" ref="I80:P80" si="43">SUM(I19,I27,I33)</f>
        <v>503.1</v>
      </c>
      <c r="J80" s="128">
        <f t="shared" si="43"/>
        <v>503.1</v>
      </c>
      <c r="K80" s="128">
        <f t="shared" si="43"/>
        <v>385.29999999999995</v>
      </c>
      <c r="L80" s="264">
        <f t="shared" si="43"/>
        <v>0</v>
      </c>
      <c r="M80" s="225">
        <f t="shared" si="43"/>
        <v>555.4</v>
      </c>
      <c r="N80" s="128">
        <f>SUM(N19,N27,N33)</f>
        <v>555.4</v>
      </c>
      <c r="O80" s="128">
        <f t="shared" si="43"/>
        <v>450.8</v>
      </c>
      <c r="P80" s="226">
        <f t="shared" si="43"/>
        <v>0</v>
      </c>
      <c r="Q80" s="283">
        <f>SUM(Q19,Q27,Q33)</f>
        <v>552.70000000000005</v>
      </c>
      <c r="R80" s="128">
        <f>SUM(R19,R27,R33)</f>
        <v>552.70000000000005</v>
      </c>
      <c r="S80" s="128">
        <f>SUM(S19,S27,S33)</f>
        <v>449.8</v>
      </c>
      <c r="T80" s="226">
        <f>SUM(T19,T27,T33,T74)</f>
        <v>0</v>
      </c>
      <c r="U80" s="225">
        <f>SUM(U19,U27,U33)</f>
        <v>665</v>
      </c>
      <c r="V80" s="128">
        <f>SUM(V19,V27,V33)</f>
        <v>665</v>
      </c>
      <c r="W80" s="128">
        <f>SUM(W19,W27,W33)</f>
        <v>509.72</v>
      </c>
      <c r="X80" s="226">
        <f>SUM(X19,X27,X33,X74)</f>
        <v>0</v>
      </c>
      <c r="Y80" s="5"/>
      <c r="Z80" s="5"/>
      <c r="AA80" s="5"/>
      <c r="AB80" s="5"/>
      <c r="AC80" s="5"/>
      <c r="AD80" s="5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</row>
    <row r="81" spans="1:41" s="2" customFormat="1" ht="15.75" customHeight="1" x14ac:dyDescent="0.2">
      <c r="A81" s="310" t="s">
        <v>51</v>
      </c>
      <c r="B81" s="310"/>
      <c r="C81" s="310"/>
      <c r="D81" s="310"/>
      <c r="E81" s="310"/>
      <c r="F81" s="310"/>
      <c r="G81" s="310"/>
      <c r="H81" s="311"/>
      <c r="I81" s="225">
        <f>SUM(I21,I36,I38,I40)</f>
        <v>33.6</v>
      </c>
      <c r="J81" s="128">
        <f>SUM(J21,J36,J38,J40)</f>
        <v>33.6</v>
      </c>
      <c r="K81" s="128"/>
      <c r="L81" s="264"/>
      <c r="M81" s="225">
        <f>M21+M36+M38+M40</f>
        <v>47</v>
      </c>
      <c r="N81" s="128">
        <f>SUM(N21,N36,N38,N40)</f>
        <v>47</v>
      </c>
      <c r="O81" s="128"/>
      <c r="P81" s="226"/>
      <c r="Q81" s="283">
        <f>SUM(Q21,Q36,Q38,Q40)</f>
        <v>54.5</v>
      </c>
      <c r="R81" s="128">
        <f>SUM(R21,R36,R38,R40)</f>
        <v>54.5</v>
      </c>
      <c r="S81" s="128"/>
      <c r="T81" s="226"/>
      <c r="U81" s="225">
        <f>SUM(U21,U36,U38,U40)</f>
        <v>56.5</v>
      </c>
      <c r="V81" s="128">
        <v>56.5</v>
      </c>
      <c r="W81" s="128"/>
      <c r="X81" s="226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10"/>
      <c r="AN81" s="10"/>
      <c r="AO81" s="10"/>
    </row>
    <row r="82" spans="1:41" s="214" customFormat="1" ht="15.75" customHeight="1" x14ac:dyDescent="0.2">
      <c r="A82" s="311" t="s">
        <v>111</v>
      </c>
      <c r="B82" s="320"/>
      <c r="C82" s="320"/>
      <c r="D82" s="320"/>
      <c r="E82" s="320"/>
      <c r="F82" s="320"/>
      <c r="G82" s="320"/>
      <c r="H82" s="321"/>
      <c r="I82" s="225"/>
      <c r="J82" s="128"/>
      <c r="K82" s="128"/>
      <c r="L82" s="264"/>
      <c r="M82" s="225">
        <f>N82+P82</f>
        <v>18.100000000000001</v>
      </c>
      <c r="N82" s="128">
        <f>N41</f>
        <v>18.100000000000001</v>
      </c>
      <c r="O82" s="128">
        <f t="shared" ref="O82:P82" si="44">O41</f>
        <v>0</v>
      </c>
      <c r="P82" s="128">
        <f t="shared" si="44"/>
        <v>0</v>
      </c>
      <c r="Q82" s="283"/>
      <c r="R82" s="128"/>
      <c r="S82" s="128"/>
      <c r="T82" s="226"/>
      <c r="U82" s="225"/>
      <c r="V82" s="128"/>
      <c r="W82" s="128"/>
      <c r="X82" s="226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10"/>
      <c r="AN82" s="10"/>
      <c r="AO82" s="10"/>
    </row>
    <row r="83" spans="1:41" s="2" customFormat="1" ht="13.5" customHeight="1" x14ac:dyDescent="0.2">
      <c r="A83" s="310" t="s">
        <v>52</v>
      </c>
      <c r="B83" s="310"/>
      <c r="C83" s="310"/>
      <c r="D83" s="310"/>
      <c r="E83" s="310"/>
      <c r="F83" s="310"/>
      <c r="G83" s="310"/>
      <c r="H83" s="311"/>
      <c r="I83" s="225">
        <f>I31</f>
        <v>2.5</v>
      </c>
      <c r="J83" s="128">
        <f>J31</f>
        <v>0.8</v>
      </c>
      <c r="K83" s="128">
        <f>K31</f>
        <v>0.5</v>
      </c>
      <c r="L83" s="264">
        <f>L31</f>
        <v>1.7</v>
      </c>
      <c r="M83" s="225">
        <f>SUM(M31)</f>
        <v>4</v>
      </c>
      <c r="N83" s="128">
        <f>N31</f>
        <v>2</v>
      </c>
      <c r="O83" s="128">
        <f t="shared" ref="O83:X83" si="45">O31</f>
        <v>1</v>
      </c>
      <c r="P83" s="226">
        <f t="shared" si="45"/>
        <v>2</v>
      </c>
      <c r="Q83" s="283">
        <f t="shared" si="45"/>
        <v>4</v>
      </c>
      <c r="R83" s="128">
        <f t="shared" si="45"/>
        <v>2</v>
      </c>
      <c r="S83" s="128">
        <f t="shared" si="45"/>
        <v>1</v>
      </c>
      <c r="T83" s="226">
        <f t="shared" si="45"/>
        <v>2</v>
      </c>
      <c r="U83" s="225">
        <f t="shared" si="45"/>
        <v>4</v>
      </c>
      <c r="V83" s="128">
        <f t="shared" si="45"/>
        <v>2</v>
      </c>
      <c r="W83" s="128">
        <f t="shared" si="45"/>
        <v>1</v>
      </c>
      <c r="X83" s="226">
        <f t="shared" si="45"/>
        <v>2</v>
      </c>
      <c r="Y83" s="87"/>
      <c r="Z83" s="87"/>
      <c r="AA83" s="87"/>
      <c r="AB83" s="87"/>
      <c r="AC83" s="87"/>
      <c r="AD83" s="87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1:41" s="2" customFormat="1" ht="13.5" customHeight="1" x14ac:dyDescent="0.2">
      <c r="A84" s="310" t="s">
        <v>53</v>
      </c>
      <c r="B84" s="310"/>
      <c r="C84" s="310"/>
      <c r="D84" s="310"/>
      <c r="E84" s="310"/>
      <c r="F84" s="310"/>
      <c r="G84" s="310"/>
      <c r="H84" s="311"/>
      <c r="I84" s="225">
        <f>SUM(I30)</f>
        <v>264.3</v>
      </c>
      <c r="J84" s="128">
        <f>SUM(J30)</f>
        <v>264.3</v>
      </c>
      <c r="K84" s="128">
        <f>SUM(K30)</f>
        <v>190.7</v>
      </c>
      <c r="L84" s="264"/>
      <c r="M84" s="225">
        <f t="shared" ref="M84:S84" si="46">SUM(M30)</f>
        <v>253</v>
      </c>
      <c r="N84" s="128">
        <f>SUM(N30)</f>
        <v>253</v>
      </c>
      <c r="O84" s="128">
        <f t="shared" si="46"/>
        <v>181.6</v>
      </c>
      <c r="P84" s="226">
        <f t="shared" si="46"/>
        <v>0</v>
      </c>
      <c r="Q84" s="283">
        <f t="shared" si="46"/>
        <v>236.8</v>
      </c>
      <c r="R84" s="128">
        <f t="shared" si="46"/>
        <v>236.8</v>
      </c>
      <c r="S84" s="128">
        <f t="shared" si="46"/>
        <v>181.6</v>
      </c>
      <c r="T84" s="226"/>
      <c r="U84" s="225">
        <f>SUM(U30)</f>
        <v>236.8</v>
      </c>
      <c r="V84" s="128">
        <f>SUM(V30)</f>
        <v>236.8</v>
      </c>
      <c r="W84" s="128">
        <f>SUM(W30)</f>
        <v>181.6</v>
      </c>
      <c r="X84" s="226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10"/>
      <c r="AN84" s="10"/>
      <c r="AO84" s="10"/>
    </row>
    <row r="85" spans="1:41" s="2" customFormat="1" ht="13.5" customHeight="1" x14ac:dyDescent="0.2">
      <c r="A85" s="310" t="s">
        <v>61</v>
      </c>
      <c r="B85" s="310"/>
      <c r="C85" s="310"/>
      <c r="D85" s="310"/>
      <c r="E85" s="310"/>
      <c r="F85" s="310"/>
      <c r="G85" s="310"/>
      <c r="H85" s="311"/>
      <c r="I85" s="225">
        <f>J85+L85</f>
        <v>4.8</v>
      </c>
      <c r="J85" s="128">
        <f t="shared" ref="J85:L86" si="47">J44</f>
        <v>3.8</v>
      </c>
      <c r="K85" s="128">
        <f t="shared" si="47"/>
        <v>1.5</v>
      </c>
      <c r="L85" s="264">
        <f t="shared" si="47"/>
        <v>1</v>
      </c>
      <c r="M85" s="225">
        <f>P85+M44</f>
        <v>1.7</v>
      </c>
      <c r="N85" s="128">
        <f>N44</f>
        <v>1.7</v>
      </c>
      <c r="O85" s="128">
        <f>O44</f>
        <v>0.6</v>
      </c>
      <c r="P85" s="226">
        <f>P44</f>
        <v>0</v>
      </c>
      <c r="Q85" s="283">
        <f>R85+T85</f>
        <v>0</v>
      </c>
      <c r="R85" s="128">
        <f>R44</f>
        <v>0</v>
      </c>
      <c r="S85" s="128">
        <f>S44</f>
        <v>0</v>
      </c>
      <c r="T85" s="226">
        <f>T44</f>
        <v>0</v>
      </c>
      <c r="U85" s="225">
        <f>V85+X85</f>
        <v>0</v>
      </c>
      <c r="V85" s="128">
        <f>V44</f>
        <v>0</v>
      </c>
      <c r="W85" s="128">
        <f>W44</f>
        <v>0</v>
      </c>
      <c r="X85" s="226">
        <f>X44</f>
        <v>0</v>
      </c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</row>
    <row r="86" spans="1:41" s="2" customFormat="1" ht="13.5" customHeight="1" x14ac:dyDescent="0.2">
      <c r="A86" s="310" t="s">
        <v>62</v>
      </c>
      <c r="B86" s="310"/>
      <c r="C86" s="310"/>
      <c r="D86" s="310"/>
      <c r="E86" s="310"/>
      <c r="F86" s="310"/>
      <c r="G86" s="310"/>
      <c r="H86" s="311"/>
      <c r="I86" s="225">
        <f>I45</f>
        <v>53.7</v>
      </c>
      <c r="J86" s="128">
        <f t="shared" si="47"/>
        <v>42.9</v>
      </c>
      <c r="K86" s="128">
        <f t="shared" si="47"/>
        <v>16.399999999999999</v>
      </c>
      <c r="L86" s="264">
        <f t="shared" si="47"/>
        <v>10.8</v>
      </c>
      <c r="M86" s="225">
        <f>N86</f>
        <v>19.5</v>
      </c>
      <c r="N86" s="128">
        <f>SUM(N45)</f>
        <v>19.5</v>
      </c>
      <c r="O86" s="128">
        <f t="shared" ref="O86:P86" si="48">SUM(O45)</f>
        <v>6.4</v>
      </c>
      <c r="P86" s="128">
        <f t="shared" si="48"/>
        <v>0</v>
      </c>
      <c r="Q86" s="225">
        <f>R86</f>
        <v>0</v>
      </c>
      <c r="R86" s="128">
        <f>SUM(R45)</f>
        <v>0</v>
      </c>
      <c r="S86" s="128">
        <f t="shared" ref="S86:T86" si="49">SUM(S45)</f>
        <v>0</v>
      </c>
      <c r="T86" s="128">
        <f t="shared" si="49"/>
        <v>0</v>
      </c>
      <c r="U86" s="225">
        <f>U45</f>
        <v>0</v>
      </c>
      <c r="V86" s="128">
        <f>V45</f>
        <v>0</v>
      </c>
      <c r="W86" s="128">
        <f>W45</f>
        <v>0</v>
      </c>
      <c r="X86" s="226">
        <f>X15+X45</f>
        <v>0</v>
      </c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</row>
    <row r="87" spans="1:41" s="214" customFormat="1" ht="13.5" customHeight="1" x14ac:dyDescent="0.2">
      <c r="A87" s="311" t="s">
        <v>113</v>
      </c>
      <c r="B87" s="320"/>
      <c r="C87" s="320"/>
      <c r="D87" s="320"/>
      <c r="E87" s="320"/>
      <c r="F87" s="320"/>
      <c r="G87" s="320"/>
      <c r="H87" s="321"/>
      <c r="I87" s="225"/>
      <c r="J87" s="128"/>
      <c r="K87" s="128"/>
      <c r="L87" s="264"/>
      <c r="M87" s="225">
        <f>N87+P87</f>
        <v>112.80000000000001</v>
      </c>
      <c r="N87" s="128">
        <f>N52+N24+N50</f>
        <v>87.7</v>
      </c>
      <c r="O87" s="128">
        <f t="shared" ref="O87:P87" si="50">O52+O24+O50</f>
        <v>22.2</v>
      </c>
      <c r="P87" s="128">
        <f t="shared" si="50"/>
        <v>25.1</v>
      </c>
      <c r="Q87" s="225">
        <f>R87+T87</f>
        <v>91.3</v>
      </c>
      <c r="R87" s="128">
        <f>R52+R24+R50</f>
        <v>91.3</v>
      </c>
      <c r="S87" s="128">
        <f t="shared" ref="S87:T87" si="51">S52+S24+S50</f>
        <v>34.5</v>
      </c>
      <c r="T87" s="128">
        <f t="shared" si="51"/>
        <v>0</v>
      </c>
      <c r="U87" s="225"/>
      <c r="V87" s="128"/>
      <c r="W87" s="128"/>
      <c r="X87" s="226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</row>
    <row r="88" spans="1:41" s="2" customFormat="1" ht="13.5" customHeight="1" x14ac:dyDescent="0.2">
      <c r="A88" s="310" t="s">
        <v>103</v>
      </c>
      <c r="B88" s="310"/>
      <c r="C88" s="310"/>
      <c r="D88" s="310"/>
      <c r="E88" s="310"/>
      <c r="F88" s="310"/>
      <c r="G88" s="310"/>
      <c r="H88" s="311"/>
      <c r="I88" s="225">
        <f t="shared" ref="I88:X88" si="52">I15</f>
        <v>12.3</v>
      </c>
      <c r="J88" s="128">
        <f t="shared" si="52"/>
        <v>12.3</v>
      </c>
      <c r="K88" s="128">
        <f t="shared" si="52"/>
        <v>0</v>
      </c>
      <c r="L88" s="264">
        <f t="shared" si="52"/>
        <v>0</v>
      </c>
      <c r="M88" s="225">
        <f t="shared" si="52"/>
        <v>0</v>
      </c>
      <c r="N88" s="128">
        <f t="shared" si="52"/>
        <v>0</v>
      </c>
      <c r="O88" s="128">
        <f t="shared" si="52"/>
        <v>0</v>
      </c>
      <c r="P88" s="226">
        <f t="shared" si="52"/>
        <v>0</v>
      </c>
      <c r="Q88" s="283">
        <f t="shared" si="52"/>
        <v>0</v>
      </c>
      <c r="R88" s="128">
        <f t="shared" si="52"/>
        <v>0</v>
      </c>
      <c r="S88" s="128">
        <f t="shared" si="52"/>
        <v>0</v>
      </c>
      <c r="T88" s="226">
        <f t="shared" si="52"/>
        <v>0</v>
      </c>
      <c r="U88" s="225">
        <f t="shared" si="52"/>
        <v>0</v>
      </c>
      <c r="V88" s="128">
        <f t="shared" si="52"/>
        <v>0</v>
      </c>
      <c r="W88" s="128">
        <f t="shared" si="52"/>
        <v>0</v>
      </c>
      <c r="X88" s="226">
        <f t="shared" si="52"/>
        <v>0</v>
      </c>
      <c r="Y88" s="10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</row>
    <row r="89" spans="1:41" s="2" customFormat="1" ht="13.35" customHeight="1" x14ac:dyDescent="0.2">
      <c r="A89" s="310" t="s">
        <v>64</v>
      </c>
      <c r="B89" s="310"/>
      <c r="C89" s="310"/>
      <c r="D89" s="310"/>
      <c r="E89" s="310"/>
      <c r="F89" s="310"/>
      <c r="G89" s="310"/>
      <c r="H89" s="311"/>
      <c r="I89" s="225">
        <f>SUM(I60,I63,I66)</f>
        <v>90.6</v>
      </c>
      <c r="J89" s="128">
        <f>J66+J63</f>
        <v>0</v>
      </c>
      <c r="K89" s="128">
        <f>K66+K63</f>
        <v>0</v>
      </c>
      <c r="L89" s="264">
        <f>L66+L63</f>
        <v>90.6</v>
      </c>
      <c r="M89" s="225">
        <f>SUM(M60,M63,M66)</f>
        <v>179.7</v>
      </c>
      <c r="N89" s="128">
        <f>N66+N63</f>
        <v>0</v>
      </c>
      <c r="O89" s="128">
        <f>O66+O63</f>
        <v>0</v>
      </c>
      <c r="P89" s="226">
        <f>SUM(P60,P63,P66)</f>
        <v>179.7</v>
      </c>
      <c r="Q89" s="283">
        <f>SUM(Q60,Q63,Q66)</f>
        <v>160.19999999999999</v>
      </c>
      <c r="R89" s="128">
        <f t="shared" ref="R89:X89" si="53">R66+R63</f>
        <v>0</v>
      </c>
      <c r="S89" s="128">
        <f t="shared" si="53"/>
        <v>0</v>
      </c>
      <c r="T89" s="226">
        <f t="shared" si="53"/>
        <v>160.19999999999999</v>
      </c>
      <c r="U89" s="225">
        <f t="shared" si="53"/>
        <v>110</v>
      </c>
      <c r="V89" s="128">
        <f t="shared" si="53"/>
        <v>0</v>
      </c>
      <c r="W89" s="128">
        <f t="shared" si="53"/>
        <v>0</v>
      </c>
      <c r="X89" s="226">
        <f t="shared" si="53"/>
        <v>110</v>
      </c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</row>
    <row r="90" spans="1:41" s="214" customFormat="1" ht="13.35" customHeight="1" x14ac:dyDescent="0.2">
      <c r="A90" s="311" t="s">
        <v>108</v>
      </c>
      <c r="B90" s="320"/>
      <c r="C90" s="320"/>
      <c r="D90" s="320"/>
      <c r="E90" s="320"/>
      <c r="F90" s="320"/>
      <c r="G90" s="320"/>
      <c r="H90" s="320"/>
      <c r="I90" s="225">
        <f>J90+L90</f>
        <v>0</v>
      </c>
      <c r="J90" s="128">
        <f>J59</f>
        <v>0</v>
      </c>
      <c r="K90" s="128">
        <f t="shared" ref="K90:L90" si="54">K59</f>
        <v>0</v>
      </c>
      <c r="L90" s="264">
        <f t="shared" si="54"/>
        <v>0</v>
      </c>
      <c r="M90" s="225">
        <f>N90+P90</f>
        <v>50</v>
      </c>
      <c r="N90" s="128">
        <f>N59</f>
        <v>0</v>
      </c>
      <c r="O90" s="128">
        <f t="shared" ref="O90:P90" si="55">O59</f>
        <v>0</v>
      </c>
      <c r="P90" s="226">
        <f t="shared" si="55"/>
        <v>50</v>
      </c>
      <c r="Q90" s="283">
        <f>R90+T90</f>
        <v>0</v>
      </c>
      <c r="R90" s="128">
        <f>R59</f>
        <v>0</v>
      </c>
      <c r="S90" s="128">
        <f t="shared" ref="S90:T90" si="56">S59</f>
        <v>0</v>
      </c>
      <c r="T90" s="128">
        <f t="shared" si="56"/>
        <v>0</v>
      </c>
      <c r="U90" s="225">
        <f>V90+X90</f>
        <v>0</v>
      </c>
      <c r="V90" s="128">
        <f>V59</f>
        <v>0</v>
      </c>
      <c r="W90" s="128">
        <f t="shared" ref="W90:X90" si="57">W59</f>
        <v>0</v>
      </c>
      <c r="X90" s="264">
        <f t="shared" si="57"/>
        <v>0</v>
      </c>
      <c r="Y90" s="170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</row>
    <row r="91" spans="1:41" s="214" customFormat="1" ht="13.5" customHeight="1" thickBot="1" x14ac:dyDescent="0.25">
      <c r="A91" s="322" t="s">
        <v>99</v>
      </c>
      <c r="B91" s="323"/>
      <c r="C91" s="323"/>
      <c r="D91" s="323"/>
      <c r="E91" s="323"/>
      <c r="F91" s="323"/>
      <c r="G91" s="323"/>
      <c r="H91" s="324"/>
      <c r="I91" s="246">
        <f>J91+L91</f>
        <v>210.70000000000002</v>
      </c>
      <c r="J91" s="247">
        <v>12.3</v>
      </c>
      <c r="K91" s="247"/>
      <c r="L91" s="282">
        <v>198.4</v>
      </c>
      <c r="M91" s="285"/>
      <c r="N91" s="286"/>
      <c r="O91" s="286"/>
      <c r="P91" s="287"/>
      <c r="Q91" s="284"/>
      <c r="R91" s="247"/>
      <c r="S91" s="247"/>
      <c r="T91" s="248"/>
      <c r="U91" s="246"/>
      <c r="V91" s="247"/>
      <c r="W91" s="247"/>
      <c r="X91" s="248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</row>
    <row r="92" spans="1:41" ht="13.5" customHeight="1" thickBot="1" x14ac:dyDescent="0.3">
      <c r="A92" s="306" t="s">
        <v>32</v>
      </c>
      <c r="B92" s="307"/>
      <c r="C92" s="307"/>
      <c r="D92" s="307"/>
      <c r="E92" s="307"/>
      <c r="F92" s="307"/>
      <c r="G92" s="307"/>
      <c r="H92" s="308"/>
      <c r="I92" s="227">
        <f t="shared" ref="I92:P92" si="58">SUM(I79:I91)</f>
        <v>1596.5</v>
      </c>
      <c r="J92" s="220">
        <f t="shared" si="58"/>
        <v>1120.7</v>
      </c>
      <c r="K92" s="220">
        <f t="shared" si="58"/>
        <v>797.79999999999984</v>
      </c>
      <c r="L92" s="221">
        <f t="shared" si="58"/>
        <v>475.79999999999995</v>
      </c>
      <c r="M92" s="246">
        <f t="shared" si="58"/>
        <v>1606.7</v>
      </c>
      <c r="N92" s="247">
        <f t="shared" si="58"/>
        <v>1285.9000000000001</v>
      </c>
      <c r="O92" s="247">
        <f t="shared" si="58"/>
        <v>888.70000000000016</v>
      </c>
      <c r="P92" s="248">
        <f t="shared" si="58"/>
        <v>320.79999999999995</v>
      </c>
      <c r="Q92" s="227">
        <f t="shared" ref="Q92" si="59">SUM(Q79:Q89)</f>
        <v>1677.3</v>
      </c>
      <c r="R92" s="220">
        <f>SUM(R79:R91)</f>
        <v>1292.5</v>
      </c>
      <c r="S92" s="220">
        <f>SUM(S79:S91)</f>
        <v>937.30000000000007</v>
      </c>
      <c r="T92" s="221">
        <f>SUM(T79:T91)</f>
        <v>384.79999999999995</v>
      </c>
      <c r="U92" s="227">
        <f>V92+X92</f>
        <v>1615.3</v>
      </c>
      <c r="V92" s="220">
        <f>SUM(V79:V91)</f>
        <v>1332.6</v>
      </c>
      <c r="W92" s="220">
        <f>SUM(W79:W91)</f>
        <v>987.5200000000001</v>
      </c>
      <c r="X92" s="221">
        <f>SUM(X79:X91)</f>
        <v>282.7</v>
      </c>
      <c r="Y92" s="19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41" ht="12" customHeight="1" x14ac:dyDescent="0.25">
      <c r="A93" s="309"/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41" x14ac:dyDescent="0.25">
      <c r="B94" s="13"/>
      <c r="C94" s="13"/>
      <c r="D94" s="20"/>
      <c r="E94" s="13"/>
      <c r="F94" s="14"/>
      <c r="G94" s="13"/>
      <c r="I94" s="71"/>
      <c r="J94" s="71"/>
      <c r="K94" s="71">
        <f>K78-K92</f>
        <v>0</v>
      </c>
      <c r="L94" s="71">
        <f>L78-L92</f>
        <v>0</v>
      </c>
      <c r="M94" s="71"/>
      <c r="N94" s="71">
        <f t="shared" ref="N94:T94" si="60">N78-N92</f>
        <v>0</v>
      </c>
      <c r="O94" s="71">
        <f t="shared" si="60"/>
        <v>0</v>
      </c>
      <c r="P94" s="71">
        <f t="shared" si="60"/>
        <v>0</v>
      </c>
      <c r="Q94" s="71">
        <f>Q78-Q92</f>
        <v>0</v>
      </c>
      <c r="R94" s="71">
        <f t="shared" si="60"/>
        <v>0</v>
      </c>
      <c r="S94" s="71">
        <f t="shared" si="60"/>
        <v>0</v>
      </c>
      <c r="T94" s="71">
        <f t="shared" si="60"/>
        <v>0</v>
      </c>
      <c r="U94" s="71"/>
      <c r="V94" s="71">
        <f>V78-V92</f>
        <v>0</v>
      </c>
      <c r="W94" s="71"/>
      <c r="X94" s="71">
        <f>X78-X92</f>
        <v>0</v>
      </c>
      <c r="Y94" s="11">
        <f>Y78-Y92</f>
        <v>0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41" x14ac:dyDescent="0.25">
      <c r="B95" s="13"/>
      <c r="C95" s="13"/>
      <c r="D95" s="21"/>
      <c r="E95" s="13"/>
      <c r="F95" s="14"/>
      <c r="G95" s="13"/>
      <c r="H95" s="13"/>
      <c r="I95" s="183"/>
      <c r="J95" s="182"/>
      <c r="K95" s="71"/>
      <c r="L95" s="71"/>
      <c r="N95" s="71"/>
      <c r="O95" s="71"/>
      <c r="P95" s="71"/>
      <c r="R95" s="71"/>
      <c r="S95" s="71"/>
      <c r="T95" s="71"/>
      <c r="V95" s="71"/>
      <c r="W95" s="71"/>
      <c r="X95" s="7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41" x14ac:dyDescent="0.25">
      <c r="B96" s="16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71"/>
      <c r="R96" s="71"/>
      <c r="S96" s="71"/>
      <c r="T96" s="71"/>
      <c r="V96" s="71"/>
      <c r="W96" s="71"/>
      <c r="X96" s="7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x14ac:dyDescent="0.25">
      <c r="B97" s="13"/>
      <c r="C97" s="13"/>
      <c r="D97" s="21"/>
      <c r="E97" s="13"/>
      <c r="F97" s="14"/>
      <c r="G97" s="182"/>
      <c r="H97" s="182"/>
      <c r="I97" s="182"/>
      <c r="J97" s="182"/>
      <c r="K97" s="71"/>
      <c r="L97" s="71"/>
      <c r="N97" s="71"/>
      <c r="O97" s="71"/>
      <c r="P97" s="71"/>
      <c r="R97" s="71"/>
      <c r="S97" s="71"/>
      <c r="T97" s="71"/>
      <c r="V97" s="71"/>
      <c r="W97" s="71"/>
      <c r="X97" s="7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25">
      <c r="B98" s="13"/>
      <c r="C98" s="13"/>
      <c r="D98" s="21"/>
      <c r="E98" s="13"/>
      <c r="F98" s="14"/>
      <c r="G98" s="182"/>
      <c r="H98" s="182"/>
      <c r="I98" s="182"/>
      <c r="J98" s="182"/>
      <c r="K98" s="71"/>
      <c r="L98" s="71"/>
      <c r="N98" s="71"/>
      <c r="O98" s="71"/>
      <c r="P98" s="71"/>
      <c r="R98" s="71"/>
      <c r="S98" s="71"/>
      <c r="T98" s="71"/>
      <c r="V98" s="71"/>
      <c r="W98" s="71"/>
      <c r="X98" s="7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25">
      <c r="B99" s="13"/>
      <c r="C99" s="13"/>
      <c r="D99" s="21"/>
      <c r="E99" s="13"/>
      <c r="F99" s="14"/>
      <c r="G99" s="182"/>
      <c r="H99" s="182"/>
      <c r="I99" s="182"/>
      <c r="J99" s="182"/>
      <c r="K99" s="71"/>
      <c r="L99" s="71"/>
      <c r="N99" s="71"/>
      <c r="O99" s="71"/>
      <c r="P99" s="71"/>
      <c r="R99" s="71"/>
      <c r="S99" s="71"/>
      <c r="T99" s="71"/>
      <c r="V99" s="71"/>
      <c r="W99" s="71"/>
      <c r="X99" s="7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25">
      <c r="B100" s="16"/>
      <c r="C100" s="13"/>
      <c r="D100" s="21"/>
      <c r="E100" s="13"/>
      <c r="F100" s="14"/>
      <c r="G100" s="182"/>
      <c r="H100" s="182"/>
      <c r="I100" s="182"/>
      <c r="J100" s="182"/>
      <c r="K100" s="71"/>
      <c r="L100" s="71"/>
      <c r="N100" s="71"/>
      <c r="O100" s="71"/>
      <c r="P100" s="71"/>
      <c r="R100" s="71"/>
      <c r="S100" s="71"/>
      <c r="T100" s="71"/>
      <c r="V100" s="71"/>
      <c r="W100" s="71"/>
      <c r="X100" s="7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25">
      <c r="B101" s="16"/>
      <c r="C101" s="13"/>
      <c r="D101" s="21"/>
      <c r="E101" s="13"/>
      <c r="F101" s="14"/>
      <c r="G101" s="182"/>
      <c r="H101" s="182"/>
      <c r="I101" s="182"/>
      <c r="J101" s="182"/>
      <c r="K101" s="71"/>
      <c r="L101" s="71"/>
      <c r="N101" s="71"/>
      <c r="O101" s="71"/>
      <c r="P101" s="71"/>
      <c r="R101" s="71"/>
      <c r="S101" s="71"/>
      <c r="T101" s="71"/>
      <c r="V101" s="71"/>
      <c r="W101" s="71"/>
      <c r="X101" s="7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x14ac:dyDescent="0.25">
      <c r="B102" s="13"/>
      <c r="C102" s="13"/>
      <c r="D102" s="21"/>
      <c r="E102" s="13"/>
      <c r="F102" s="14"/>
      <c r="G102" s="182"/>
      <c r="H102" s="182"/>
      <c r="I102" s="182"/>
      <c r="J102" s="182"/>
      <c r="K102" s="71"/>
      <c r="L102" s="71"/>
      <c r="N102" s="71"/>
      <c r="O102" s="71"/>
      <c r="P102" s="71"/>
      <c r="R102" s="71"/>
      <c r="S102" s="71"/>
      <c r="T102" s="71"/>
      <c r="V102" s="71"/>
      <c r="W102" s="71"/>
      <c r="X102" s="7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x14ac:dyDescent="0.25">
      <c r="B103" s="13"/>
      <c r="C103" s="13"/>
      <c r="D103" s="21"/>
      <c r="E103" s="13"/>
      <c r="F103" s="14"/>
      <c r="G103" s="13"/>
      <c r="J103" s="71"/>
      <c r="K103" s="71"/>
      <c r="L103" s="71"/>
      <c r="N103" s="71"/>
      <c r="O103" s="71"/>
      <c r="P103" s="71"/>
      <c r="R103" s="71"/>
      <c r="S103" s="71"/>
      <c r="T103" s="71"/>
      <c r="V103" s="71"/>
      <c r="W103" s="71"/>
      <c r="X103" s="7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x14ac:dyDescent="0.25">
      <c r="B104" s="13"/>
      <c r="C104" s="13"/>
      <c r="D104" s="21"/>
      <c r="E104" s="13"/>
      <c r="F104" s="14"/>
      <c r="G104" s="182"/>
      <c r="H104" s="182"/>
      <c r="I104" s="182"/>
      <c r="J104" s="182"/>
      <c r="K104" s="71"/>
      <c r="L104" s="71"/>
      <c r="N104" s="71"/>
      <c r="O104" s="71"/>
      <c r="P104" s="71"/>
      <c r="R104" s="71"/>
      <c r="S104" s="71"/>
      <c r="T104" s="71"/>
      <c r="V104" s="71"/>
      <c r="W104" s="71"/>
      <c r="X104" s="7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6" spans="2:38" ht="15.75" thickBot="1" x14ac:dyDescent="0.3"/>
    <row r="107" spans="2:38" ht="15.75" thickBot="1" x14ac:dyDescent="0.3">
      <c r="O107" s="129"/>
    </row>
  </sheetData>
  <mergeCells count="228">
    <mergeCell ref="F46:H46"/>
    <mergeCell ref="A81:H81"/>
    <mergeCell ref="D65:D67"/>
    <mergeCell ref="E65:E67"/>
    <mergeCell ref="F65:F66"/>
    <mergeCell ref="G65:G66"/>
    <mergeCell ref="F67:H67"/>
    <mergeCell ref="A62:A64"/>
    <mergeCell ref="B62:B64"/>
    <mergeCell ref="C62:C64"/>
    <mergeCell ref="D62:D64"/>
    <mergeCell ref="E62:E64"/>
    <mergeCell ref="F62:F63"/>
    <mergeCell ref="A58:A61"/>
    <mergeCell ref="B58:B61"/>
    <mergeCell ref="C58:C61"/>
    <mergeCell ref="F61:H61"/>
    <mergeCell ref="A87:H87"/>
    <mergeCell ref="D58:D61"/>
    <mergeCell ref="E58:E61"/>
    <mergeCell ref="A40:A42"/>
    <mergeCell ref="B40:B42"/>
    <mergeCell ref="C40:C42"/>
    <mergeCell ref="D40:D42"/>
    <mergeCell ref="E40:E42"/>
    <mergeCell ref="F40:F41"/>
    <mergeCell ref="C70:C71"/>
    <mergeCell ref="D70:D71"/>
    <mergeCell ref="F71:H71"/>
    <mergeCell ref="A68:A69"/>
    <mergeCell ref="A49:A53"/>
    <mergeCell ref="B49:B53"/>
    <mergeCell ref="C49:C53"/>
    <mergeCell ref="D49:D53"/>
    <mergeCell ref="F53:H53"/>
    <mergeCell ref="C68:C69"/>
    <mergeCell ref="D68:D69"/>
    <mergeCell ref="E68:E69"/>
    <mergeCell ref="F69:H69"/>
    <mergeCell ref="G62:G63"/>
    <mergeCell ref="F64:H64"/>
    <mergeCell ref="A70:A71"/>
    <mergeCell ref="B70:B71"/>
    <mergeCell ref="B68:B69"/>
    <mergeCell ref="A65:A67"/>
    <mergeCell ref="B65:B67"/>
    <mergeCell ref="C65:C67"/>
    <mergeCell ref="A56:A57"/>
    <mergeCell ref="B56:B57"/>
    <mergeCell ref="C56:C57"/>
    <mergeCell ref="C76:H76"/>
    <mergeCell ref="A72:A73"/>
    <mergeCell ref="B72:B73"/>
    <mergeCell ref="C72:C73"/>
    <mergeCell ref="D72:D73"/>
    <mergeCell ref="E72:E73"/>
    <mergeCell ref="F73:H73"/>
    <mergeCell ref="A74:A75"/>
    <mergeCell ref="B74:B75"/>
    <mergeCell ref="C74:C75"/>
    <mergeCell ref="D56:D57"/>
    <mergeCell ref="E56:E57"/>
    <mergeCell ref="F57:H57"/>
    <mergeCell ref="F58:F60"/>
    <mergeCell ref="G58:G60"/>
    <mergeCell ref="Y58:Z58"/>
    <mergeCell ref="A38:A39"/>
    <mergeCell ref="B38:B39"/>
    <mergeCell ref="C38:C39"/>
    <mergeCell ref="D38:D39"/>
    <mergeCell ref="E38:E39"/>
    <mergeCell ref="F39:H39"/>
    <mergeCell ref="E47:E48"/>
    <mergeCell ref="D47:D48"/>
    <mergeCell ref="C47:C48"/>
    <mergeCell ref="B47:B48"/>
    <mergeCell ref="A47:A48"/>
    <mergeCell ref="A43:A46"/>
    <mergeCell ref="B43:B46"/>
    <mergeCell ref="C43:C46"/>
    <mergeCell ref="D43:D46"/>
    <mergeCell ref="E43:E46"/>
    <mergeCell ref="F43:F45"/>
    <mergeCell ref="G43:G45"/>
    <mergeCell ref="A36:A37"/>
    <mergeCell ref="B36:B37"/>
    <mergeCell ref="C36:C37"/>
    <mergeCell ref="D36:D37"/>
    <mergeCell ref="E36:E37"/>
    <mergeCell ref="F37:H37"/>
    <mergeCell ref="A33:A35"/>
    <mergeCell ref="B33:B35"/>
    <mergeCell ref="C33:C35"/>
    <mergeCell ref="D33:D35"/>
    <mergeCell ref="F35:H35"/>
    <mergeCell ref="G33:G34"/>
    <mergeCell ref="F33:F34"/>
    <mergeCell ref="G26:G27"/>
    <mergeCell ref="F28:H28"/>
    <mergeCell ref="A29:A32"/>
    <mergeCell ref="B29:B32"/>
    <mergeCell ref="C29:C32"/>
    <mergeCell ref="D29:D32"/>
    <mergeCell ref="E29:E32"/>
    <mergeCell ref="F29:F31"/>
    <mergeCell ref="G29:G31"/>
    <mergeCell ref="F32:H32"/>
    <mergeCell ref="A26:A28"/>
    <mergeCell ref="B26:B28"/>
    <mergeCell ref="C26:C28"/>
    <mergeCell ref="D26:D28"/>
    <mergeCell ref="E26:E28"/>
    <mergeCell ref="F26:F27"/>
    <mergeCell ref="A23:A25"/>
    <mergeCell ref="B23:B25"/>
    <mergeCell ref="C23:C25"/>
    <mergeCell ref="D23:D25"/>
    <mergeCell ref="E23:E25"/>
    <mergeCell ref="F25:H25"/>
    <mergeCell ref="A21:A22"/>
    <mergeCell ref="B21:B22"/>
    <mergeCell ref="C21:C22"/>
    <mergeCell ref="D21:D22"/>
    <mergeCell ref="E21:E22"/>
    <mergeCell ref="F22:H22"/>
    <mergeCell ref="G23:G24"/>
    <mergeCell ref="F23:F24"/>
    <mergeCell ref="A19:A20"/>
    <mergeCell ref="B19:B20"/>
    <mergeCell ref="C19:C20"/>
    <mergeCell ref="D19:D20"/>
    <mergeCell ref="E19:E20"/>
    <mergeCell ref="F20:H20"/>
    <mergeCell ref="A14:A16"/>
    <mergeCell ref="B14:B16"/>
    <mergeCell ref="C14:C16"/>
    <mergeCell ref="D14:D16"/>
    <mergeCell ref="E14:E15"/>
    <mergeCell ref="F14:F15"/>
    <mergeCell ref="N5:P5"/>
    <mergeCell ref="A8:X8"/>
    <mergeCell ref="A9:X9"/>
    <mergeCell ref="B10:X10"/>
    <mergeCell ref="C11:X11"/>
    <mergeCell ref="A12:A13"/>
    <mergeCell ref="B12:B13"/>
    <mergeCell ref="C12:C13"/>
    <mergeCell ref="D12:D13"/>
    <mergeCell ref="E12:E13"/>
    <mergeCell ref="F13:H13"/>
    <mergeCell ref="A4:A7"/>
    <mergeCell ref="B4:B7"/>
    <mergeCell ref="C4:C7"/>
    <mergeCell ref="D4:D7"/>
    <mergeCell ref="E4:E7"/>
    <mergeCell ref="F4:F7"/>
    <mergeCell ref="S1:X1"/>
    <mergeCell ref="A2:X2"/>
    <mergeCell ref="A3:H3"/>
    <mergeCell ref="K3:L3"/>
    <mergeCell ref="O3:P3"/>
    <mergeCell ref="S3:T3"/>
    <mergeCell ref="W3:X3"/>
    <mergeCell ref="Q5:Q7"/>
    <mergeCell ref="R5:T5"/>
    <mergeCell ref="U5:U7"/>
    <mergeCell ref="V5:X5"/>
    <mergeCell ref="L6:L7"/>
    <mergeCell ref="P6:P7"/>
    <mergeCell ref="T6:T7"/>
    <mergeCell ref="X6:X7"/>
    <mergeCell ref="G4:G7"/>
    <mergeCell ref="H4:H7"/>
    <mergeCell ref="I4:L4"/>
    <mergeCell ref="M4:P4"/>
    <mergeCell ref="Q4:T4"/>
    <mergeCell ref="U4:X4"/>
    <mergeCell ref="I5:I7"/>
    <mergeCell ref="J5:L5"/>
    <mergeCell ref="M5:M7"/>
    <mergeCell ref="Y12:Z12"/>
    <mergeCell ref="Y23:Z25"/>
    <mergeCell ref="Y26:Z27"/>
    <mergeCell ref="Y29:Z31"/>
    <mergeCell ref="Y33:Z33"/>
    <mergeCell ref="Y36:Z37"/>
    <mergeCell ref="Z54:Z56"/>
    <mergeCell ref="G14:G15"/>
    <mergeCell ref="F16:H16"/>
    <mergeCell ref="C17:H17"/>
    <mergeCell ref="C18:X18"/>
    <mergeCell ref="G40:G41"/>
    <mergeCell ref="F42:H42"/>
    <mergeCell ref="Y34:Z34"/>
    <mergeCell ref="Y14:Z15"/>
    <mergeCell ref="Y19:Z20"/>
    <mergeCell ref="Y43:AA44"/>
    <mergeCell ref="G49:G52"/>
    <mergeCell ref="F49:F52"/>
    <mergeCell ref="E51:E52"/>
    <mergeCell ref="E49:E50"/>
    <mergeCell ref="C54:H54"/>
    <mergeCell ref="C55:X55"/>
    <mergeCell ref="F48:H48"/>
    <mergeCell ref="C96:O96"/>
    <mergeCell ref="Y62:AA64"/>
    <mergeCell ref="Y65:AA67"/>
    <mergeCell ref="Y72:Z72"/>
    <mergeCell ref="Y70:Z70"/>
    <mergeCell ref="D74:D75"/>
    <mergeCell ref="E74:E75"/>
    <mergeCell ref="F75:H75"/>
    <mergeCell ref="E70:E71"/>
    <mergeCell ref="A92:H92"/>
    <mergeCell ref="A93:R93"/>
    <mergeCell ref="A83:H83"/>
    <mergeCell ref="A84:H84"/>
    <mergeCell ref="A85:H85"/>
    <mergeCell ref="A86:H86"/>
    <mergeCell ref="A89:H89"/>
    <mergeCell ref="B77:H77"/>
    <mergeCell ref="A78:H78"/>
    <mergeCell ref="A79:H79"/>
    <mergeCell ref="A80:H80"/>
    <mergeCell ref="A88:H88"/>
    <mergeCell ref="A90:H90"/>
    <mergeCell ref="A82:H82"/>
    <mergeCell ref="A91:H91"/>
  </mergeCells>
  <pageMargins left="0.25" right="0.25" top="0.75" bottom="0.75" header="0.3" footer="0.3"/>
  <pageSetup paperSize="9" scale="89" fitToHeight="0" orientation="landscape" horizontalDpi="4294967294" verticalDpi="4294967294" r:id="rId1"/>
  <headerFooter>
    <oddHeader>&amp;C&amp;P&amp;R&amp;10 4 programa</oddHeader>
  </headerFooter>
  <rowBreaks count="2" manualBreakCount="2">
    <brk id="20" max="23" man="1"/>
    <brk id="4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 lentele</vt:lpstr>
      <vt:lpstr>'2 lentele'!Print_Area</vt:lpstr>
      <vt:lpstr>'2 lentele'!Print_Titles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</dc:creator>
  <cp:lastModifiedBy>Jovita Gedmintienė</cp:lastModifiedBy>
  <cp:lastPrinted>2020-11-24T13:41:39Z</cp:lastPrinted>
  <dcterms:created xsi:type="dcterms:W3CDTF">2014-01-06T07:53:08Z</dcterms:created>
  <dcterms:modified xsi:type="dcterms:W3CDTF">2021-01-26T14:29:33Z</dcterms:modified>
</cp:coreProperties>
</file>