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Strateginio planavimo ir projektu valdymo skyrius\Bendras Strateginis\1 VARDAI\Vitalijos\STRATEGINIS PLANAVIMAS\SVP 2021-2023 m\2021-2023 tiklsinimas_2021-07\TS SVP 2021-20213_liepos men\"/>
    </mc:Choice>
  </mc:AlternateContent>
  <bookViews>
    <workbookView xWindow="0" yWindow="0" windowWidth="28800" windowHeight="12435"/>
  </bookViews>
  <sheets>
    <sheet name="2 lentele" sheetId="1" r:id="rId1"/>
  </sheets>
  <definedNames>
    <definedName name="_xlnm.Print_Area" localSheetId="0">'2 lentele'!$A$1:$X$284</definedName>
    <definedName name="_xlnm.Print_Titles" localSheetId="0">'2 lentele'!$4:$7</definedName>
  </definedNames>
  <calcPr calcId="152511"/>
</workbook>
</file>

<file path=xl/calcChain.xml><?xml version="1.0" encoding="utf-8"?>
<calcChain xmlns="http://schemas.openxmlformats.org/spreadsheetml/2006/main">
  <c r="N229" i="1" l="1"/>
  <c r="N227" i="1"/>
  <c r="N225" i="1"/>
  <c r="N223" i="1"/>
  <c r="N221" i="1"/>
  <c r="N219" i="1"/>
  <c r="N217" i="1"/>
  <c r="N215" i="1"/>
  <c r="N213" i="1"/>
  <c r="N211" i="1"/>
  <c r="N209" i="1"/>
  <c r="P78" i="1"/>
  <c r="P76" i="1"/>
  <c r="P100" i="1"/>
  <c r="P99" i="1"/>
  <c r="P98" i="1"/>
  <c r="O282" i="1" l="1"/>
  <c r="P282" i="1"/>
  <c r="N282" i="1"/>
  <c r="M73" i="1"/>
  <c r="O73" i="1"/>
  <c r="N73" i="1"/>
  <c r="P73" i="1"/>
  <c r="O273" i="1"/>
  <c r="P273" i="1"/>
  <c r="N273" i="1"/>
  <c r="P87" i="1"/>
  <c r="M87" i="1" s="1"/>
  <c r="O87" i="1"/>
  <c r="N87" i="1"/>
  <c r="M281" i="1"/>
  <c r="O281" i="1"/>
  <c r="P281" i="1"/>
  <c r="N281" i="1"/>
  <c r="M27" i="1"/>
  <c r="N27" i="1"/>
  <c r="L116" i="1" l="1"/>
  <c r="X283" i="1" l="1"/>
  <c r="W283" i="1"/>
  <c r="V283" i="1"/>
  <c r="U283" i="1"/>
  <c r="X282" i="1"/>
  <c r="W282" i="1"/>
  <c r="V282" i="1"/>
  <c r="U282" i="1"/>
  <c r="X281" i="1"/>
  <c r="W281" i="1"/>
  <c r="V281" i="1"/>
  <c r="U281" i="1"/>
  <c r="X280" i="1"/>
  <c r="W280" i="1"/>
  <c r="V280" i="1"/>
  <c r="U280" i="1"/>
  <c r="X279" i="1"/>
  <c r="W279" i="1"/>
  <c r="V279" i="1"/>
  <c r="U279" i="1"/>
  <c r="X278" i="1"/>
  <c r="W278" i="1"/>
  <c r="V278" i="1"/>
  <c r="U278" i="1"/>
  <c r="X277" i="1"/>
  <c r="W277" i="1"/>
  <c r="V277" i="1"/>
  <c r="U277" i="1"/>
  <c r="X276" i="1"/>
  <c r="W276" i="1"/>
  <c r="V276" i="1"/>
  <c r="U276" i="1"/>
  <c r="X275" i="1"/>
  <c r="W275" i="1"/>
  <c r="V275" i="1"/>
  <c r="U275" i="1"/>
  <c r="X274" i="1"/>
  <c r="W274" i="1"/>
  <c r="V274" i="1"/>
  <c r="U274" i="1"/>
  <c r="X273" i="1"/>
  <c r="W273" i="1"/>
  <c r="V273" i="1"/>
  <c r="U273" i="1" s="1"/>
  <c r="T283" i="1"/>
  <c r="S283" i="1"/>
  <c r="R283" i="1"/>
  <c r="Q283" i="1"/>
  <c r="T282" i="1"/>
  <c r="S282" i="1"/>
  <c r="R282" i="1"/>
  <c r="Q282" i="1"/>
  <c r="T281" i="1"/>
  <c r="S281" i="1"/>
  <c r="R281" i="1"/>
  <c r="Q281" i="1"/>
  <c r="T280" i="1"/>
  <c r="S280" i="1"/>
  <c r="R280" i="1"/>
  <c r="Q280" i="1"/>
  <c r="T279" i="1"/>
  <c r="S279" i="1"/>
  <c r="R279" i="1"/>
  <c r="Q279" i="1"/>
  <c r="T278" i="1"/>
  <c r="S278" i="1"/>
  <c r="R278" i="1"/>
  <c r="Q278" i="1"/>
  <c r="T277" i="1"/>
  <c r="S277" i="1"/>
  <c r="R277" i="1"/>
  <c r="Q277" i="1"/>
  <c r="T276" i="1"/>
  <c r="Q276" i="1" s="1"/>
  <c r="S276" i="1"/>
  <c r="R276" i="1"/>
  <c r="T275" i="1"/>
  <c r="S275" i="1"/>
  <c r="R275" i="1"/>
  <c r="Q275" i="1"/>
  <c r="T274" i="1"/>
  <c r="S274" i="1"/>
  <c r="R274" i="1"/>
  <c r="Q274" i="1"/>
  <c r="T273" i="1"/>
  <c r="Q273" i="1" s="1"/>
  <c r="S273" i="1"/>
  <c r="R273" i="1"/>
  <c r="L175" i="1"/>
  <c r="I79" i="1"/>
  <c r="J50" i="1"/>
  <c r="N50" i="1"/>
  <c r="O266" i="1" l="1"/>
  <c r="P266" i="1"/>
  <c r="N266" i="1"/>
  <c r="O139" i="1" l="1"/>
  <c r="O165" i="1" s="1"/>
  <c r="P139" i="1"/>
  <c r="N139" i="1"/>
  <c r="N165" i="1" s="1"/>
  <c r="L121" i="1"/>
  <c r="I121" i="1" s="1"/>
  <c r="K121" i="1"/>
  <c r="J121" i="1"/>
  <c r="L120" i="1"/>
  <c r="K120" i="1"/>
  <c r="J120" i="1"/>
  <c r="L119" i="1"/>
  <c r="I119" i="1" s="1"/>
  <c r="K119" i="1"/>
  <c r="J119" i="1"/>
  <c r="L118" i="1"/>
  <c r="I118" i="1" s="1"/>
  <c r="K118" i="1"/>
  <c r="J118" i="1"/>
  <c r="L117" i="1"/>
  <c r="I117" i="1" s="1"/>
  <c r="K117" i="1"/>
  <c r="J117" i="1"/>
  <c r="K116" i="1"/>
  <c r="J116" i="1"/>
  <c r="X121" i="1"/>
  <c r="U121" i="1" s="1"/>
  <c r="W121" i="1"/>
  <c r="V121" i="1"/>
  <c r="X120" i="1"/>
  <c r="U120" i="1" s="1"/>
  <c r="W120" i="1"/>
  <c r="V120" i="1"/>
  <c r="X119" i="1"/>
  <c r="U119" i="1" s="1"/>
  <c r="W119" i="1"/>
  <c r="V119" i="1"/>
  <c r="X118" i="1"/>
  <c r="U118" i="1" s="1"/>
  <c r="W118" i="1"/>
  <c r="V118" i="1"/>
  <c r="X117" i="1"/>
  <c r="U117" i="1" s="1"/>
  <c r="W117" i="1"/>
  <c r="V117" i="1"/>
  <c r="X116" i="1"/>
  <c r="U116" i="1" s="1"/>
  <c r="W116" i="1"/>
  <c r="V116" i="1"/>
  <c r="T121" i="1"/>
  <c r="S121" i="1"/>
  <c r="R121" i="1"/>
  <c r="Q121" i="1"/>
  <c r="T120" i="1"/>
  <c r="Q120" i="1" s="1"/>
  <c r="S120" i="1"/>
  <c r="R120" i="1"/>
  <c r="T119" i="1"/>
  <c r="S119" i="1"/>
  <c r="R119" i="1"/>
  <c r="Q119" i="1"/>
  <c r="T118" i="1"/>
  <c r="S118" i="1"/>
  <c r="R118" i="1"/>
  <c r="Q118" i="1"/>
  <c r="T117" i="1"/>
  <c r="S117" i="1"/>
  <c r="R117" i="1"/>
  <c r="Q117" i="1"/>
  <c r="T116" i="1"/>
  <c r="Q116" i="1" s="1"/>
  <c r="S116" i="1"/>
  <c r="R116" i="1"/>
  <c r="O120" i="1"/>
  <c r="P120" i="1"/>
  <c r="N120" i="1"/>
  <c r="O118" i="1"/>
  <c r="P118" i="1"/>
  <c r="N119" i="1"/>
  <c r="N118" i="1"/>
  <c r="N117" i="1"/>
  <c r="O116" i="1"/>
  <c r="P116" i="1"/>
  <c r="M116" i="1" s="1"/>
  <c r="N116" i="1"/>
  <c r="M282" i="1"/>
  <c r="O122" i="1"/>
  <c r="N122" i="1"/>
  <c r="M121" i="1"/>
  <c r="O121" i="1"/>
  <c r="P121" i="1"/>
  <c r="N121" i="1"/>
  <c r="O115" i="1"/>
  <c r="P115" i="1"/>
  <c r="N115" i="1"/>
  <c r="I120" i="1" l="1"/>
  <c r="I116" i="1"/>
  <c r="M90" i="1"/>
  <c r="K281" i="1" l="1"/>
  <c r="L281" i="1"/>
  <c r="J281" i="1"/>
  <c r="P144" i="1"/>
  <c r="M141" i="1"/>
  <c r="M280" i="1"/>
  <c r="P280" i="1"/>
  <c r="O280" i="1"/>
  <c r="N280" i="1"/>
  <c r="K280" i="1"/>
  <c r="L280" i="1"/>
  <c r="J280" i="1"/>
  <c r="M201" i="1"/>
  <c r="M283" i="1" l="1"/>
  <c r="R284" i="1"/>
  <c r="P283" i="1"/>
  <c r="O283" i="1"/>
  <c r="N283" i="1"/>
  <c r="K283" i="1"/>
  <c r="L283" i="1"/>
  <c r="J283" i="1"/>
  <c r="J279" i="1"/>
  <c r="K279" i="1"/>
  <c r="L279" i="1"/>
  <c r="N279" i="1"/>
  <c r="O279" i="1"/>
  <c r="P279" i="1"/>
  <c r="S284" i="1"/>
  <c r="V284" i="1"/>
  <c r="W284" i="1"/>
  <c r="X284" i="1"/>
  <c r="P269" i="1" l="1"/>
  <c r="M268" i="1"/>
  <c r="Q98" i="1" l="1"/>
  <c r="L151" i="1" l="1"/>
  <c r="P274" i="1"/>
  <c r="O274" i="1"/>
  <c r="O284" i="1" s="1"/>
  <c r="N274" i="1"/>
  <c r="N284" i="1" s="1"/>
  <c r="K274" i="1"/>
  <c r="M149" i="1"/>
  <c r="P151" i="1"/>
  <c r="X51" i="1" l="1"/>
  <c r="W51" i="1"/>
  <c r="V51" i="1"/>
  <c r="T51" i="1"/>
  <c r="S51" i="1"/>
  <c r="R51" i="1"/>
  <c r="P51" i="1"/>
  <c r="O51" i="1"/>
  <c r="N51" i="1"/>
  <c r="L51" i="1"/>
  <c r="K51" i="1"/>
  <c r="P275" i="1"/>
  <c r="O275" i="1"/>
  <c r="N275" i="1"/>
  <c r="K275" i="1"/>
  <c r="K273" i="1"/>
  <c r="X176" i="1" l="1"/>
  <c r="W176" i="1"/>
  <c r="V176" i="1"/>
  <c r="T176" i="1"/>
  <c r="S176" i="1"/>
  <c r="R176" i="1"/>
  <c r="P176" i="1"/>
  <c r="O176" i="1"/>
  <c r="N176" i="1"/>
  <c r="K176" i="1"/>
  <c r="J176" i="1"/>
  <c r="X175" i="1"/>
  <c r="W175" i="1"/>
  <c r="V175" i="1"/>
  <c r="T175" i="1"/>
  <c r="S175" i="1"/>
  <c r="R175" i="1"/>
  <c r="P175" i="1"/>
  <c r="O175" i="1"/>
  <c r="N175" i="1"/>
  <c r="K175" i="1"/>
  <c r="J175" i="1"/>
  <c r="X164" i="1"/>
  <c r="W164" i="1"/>
  <c r="V164" i="1"/>
  <c r="T164" i="1"/>
  <c r="S164" i="1"/>
  <c r="R164" i="1"/>
  <c r="P164" i="1"/>
  <c r="O164" i="1"/>
  <c r="N164" i="1"/>
  <c r="K164" i="1"/>
  <c r="X163" i="1"/>
  <c r="W163" i="1"/>
  <c r="V163" i="1"/>
  <c r="T163" i="1"/>
  <c r="S163" i="1"/>
  <c r="R163" i="1"/>
  <c r="P163" i="1"/>
  <c r="O163" i="1"/>
  <c r="N163" i="1"/>
  <c r="K163" i="1"/>
  <c r="J163" i="1"/>
  <c r="P117" i="1"/>
  <c r="O117" i="1"/>
  <c r="X101" i="1"/>
  <c r="W101" i="1"/>
  <c r="V101" i="1"/>
  <c r="T101" i="1"/>
  <c r="S101" i="1"/>
  <c r="R101" i="1"/>
  <c r="P101" i="1"/>
  <c r="O101" i="1"/>
  <c r="N101" i="1"/>
  <c r="K101" i="1"/>
  <c r="L101" i="1"/>
  <c r="J101" i="1"/>
  <c r="X61" i="1"/>
  <c r="W61" i="1"/>
  <c r="V61" i="1"/>
  <c r="T61" i="1"/>
  <c r="S61" i="1"/>
  <c r="R61" i="1"/>
  <c r="P61" i="1"/>
  <c r="O61" i="1"/>
  <c r="N61" i="1"/>
  <c r="K61" i="1"/>
  <c r="L61" i="1"/>
  <c r="J61" i="1"/>
  <c r="X59" i="1"/>
  <c r="W59" i="1"/>
  <c r="V59" i="1"/>
  <c r="T59" i="1"/>
  <c r="S59" i="1"/>
  <c r="R59" i="1"/>
  <c r="P59" i="1"/>
  <c r="O59" i="1"/>
  <c r="N59" i="1"/>
  <c r="K59" i="1"/>
  <c r="L59" i="1"/>
  <c r="M61" i="1" l="1"/>
  <c r="U61" i="1"/>
  <c r="I61" i="1"/>
  <c r="Q61" i="1"/>
  <c r="V45" i="1"/>
  <c r="U43" i="1"/>
  <c r="V42" i="1"/>
  <c r="U40" i="1"/>
  <c r="V39" i="1"/>
  <c r="U37" i="1"/>
  <c r="V36" i="1"/>
  <c r="U34" i="1"/>
  <c r="V33" i="1"/>
  <c r="U31" i="1"/>
  <c r="V30" i="1"/>
  <c r="U28" i="1"/>
  <c r="V27" i="1"/>
  <c r="U24" i="1"/>
  <c r="V23" i="1"/>
  <c r="U21" i="1"/>
  <c r="V20" i="1"/>
  <c r="U18" i="1"/>
  <c r="V17" i="1"/>
  <c r="U15" i="1"/>
  <c r="V14" i="1"/>
  <c r="U12" i="1"/>
  <c r="R45" i="1"/>
  <c r="Q43" i="1"/>
  <c r="R42" i="1"/>
  <c r="Q40" i="1"/>
  <c r="R39" i="1"/>
  <c r="Q37" i="1"/>
  <c r="R36" i="1"/>
  <c r="Q34" i="1"/>
  <c r="R33" i="1"/>
  <c r="Q31" i="1"/>
  <c r="R30" i="1"/>
  <c r="Q28" i="1"/>
  <c r="R27" i="1"/>
  <c r="Q24" i="1"/>
  <c r="R23" i="1"/>
  <c r="Q21" i="1"/>
  <c r="R20" i="1"/>
  <c r="Q18" i="1"/>
  <c r="R17" i="1"/>
  <c r="Q15" i="1"/>
  <c r="R14" i="1"/>
  <c r="Q12" i="1"/>
  <c r="M12" i="1"/>
  <c r="P97" i="1" l="1"/>
  <c r="O97" i="1"/>
  <c r="N97" i="1"/>
  <c r="M96" i="1"/>
  <c r="M95" i="1"/>
  <c r="M97" i="1" l="1"/>
  <c r="T284" i="1"/>
  <c r="T269" i="1"/>
  <c r="S269" i="1"/>
  <c r="R269" i="1"/>
  <c r="Q267" i="1"/>
  <c r="T266" i="1"/>
  <c r="S266" i="1"/>
  <c r="R266" i="1"/>
  <c r="Q265" i="1"/>
  <c r="Q264" i="1"/>
  <c r="Q261" i="1"/>
  <c r="T260" i="1"/>
  <c r="S260" i="1"/>
  <c r="R260" i="1"/>
  <c r="Q259" i="1"/>
  <c r="T258" i="1"/>
  <c r="S258" i="1"/>
  <c r="R258" i="1"/>
  <c r="Q257" i="1"/>
  <c r="Q256" i="1"/>
  <c r="Q255" i="1"/>
  <c r="Q254" i="1"/>
  <c r="Q253" i="1"/>
  <c r="Q252" i="1"/>
  <c r="Q251" i="1"/>
  <c r="Q250" i="1"/>
  <c r="Q249" i="1"/>
  <c r="T246" i="1"/>
  <c r="S246" i="1"/>
  <c r="R246" i="1"/>
  <c r="Q244" i="1"/>
  <c r="T243" i="1"/>
  <c r="S243" i="1"/>
  <c r="R243" i="1"/>
  <c r="Q242" i="1"/>
  <c r="T241" i="1"/>
  <c r="T247" i="1" s="1"/>
  <c r="S241" i="1"/>
  <c r="R241" i="1"/>
  <c r="Q239" i="1"/>
  <c r="T236" i="1"/>
  <c r="T237" i="1" s="1"/>
  <c r="S236" i="1"/>
  <c r="S237" i="1" s="1"/>
  <c r="R236" i="1"/>
  <c r="R237" i="1" s="1"/>
  <c r="Q235" i="1"/>
  <c r="U235" i="1"/>
  <c r="T230" i="1"/>
  <c r="S230" i="1"/>
  <c r="R230" i="1"/>
  <c r="Q229" i="1"/>
  <c r="T228" i="1"/>
  <c r="S228" i="1"/>
  <c r="R228" i="1"/>
  <c r="Q227" i="1"/>
  <c r="T226" i="1"/>
  <c r="S226" i="1"/>
  <c r="R226" i="1"/>
  <c r="Q225" i="1"/>
  <c r="T224" i="1"/>
  <c r="S224" i="1"/>
  <c r="R224" i="1"/>
  <c r="Q223" i="1"/>
  <c r="T222" i="1"/>
  <c r="S222" i="1"/>
  <c r="R222" i="1"/>
  <c r="Q221" i="1"/>
  <c r="T220" i="1"/>
  <c r="S220" i="1"/>
  <c r="R220" i="1"/>
  <c r="Q219" i="1"/>
  <c r="T218" i="1"/>
  <c r="S218" i="1"/>
  <c r="R218" i="1"/>
  <c r="Q217" i="1"/>
  <c r="T216" i="1"/>
  <c r="S216" i="1"/>
  <c r="R216" i="1"/>
  <c r="Q215" i="1"/>
  <c r="T214" i="1"/>
  <c r="S214" i="1"/>
  <c r="R214" i="1"/>
  <c r="Q213" i="1"/>
  <c r="T212" i="1"/>
  <c r="S212" i="1"/>
  <c r="R212" i="1"/>
  <c r="Q211" i="1"/>
  <c r="T210" i="1"/>
  <c r="S210" i="1"/>
  <c r="R210" i="1"/>
  <c r="Q209" i="1"/>
  <c r="T206" i="1"/>
  <c r="S206" i="1"/>
  <c r="R206" i="1"/>
  <c r="Q205" i="1"/>
  <c r="Q204" i="1"/>
  <c r="T203" i="1"/>
  <c r="S203" i="1"/>
  <c r="R203" i="1"/>
  <c r="Q202" i="1"/>
  <c r="Q200" i="1"/>
  <c r="T199" i="1"/>
  <c r="S199" i="1"/>
  <c r="R199" i="1"/>
  <c r="Q198" i="1"/>
  <c r="T197" i="1"/>
  <c r="S197" i="1"/>
  <c r="R197" i="1"/>
  <c r="Q196" i="1"/>
  <c r="T187" i="1"/>
  <c r="S187" i="1"/>
  <c r="R187" i="1"/>
  <c r="T191" i="1"/>
  <c r="T192" i="1" s="1"/>
  <c r="S191" i="1"/>
  <c r="S192" i="1" s="1"/>
  <c r="R191" i="1"/>
  <c r="Q190" i="1"/>
  <c r="M180" i="1"/>
  <c r="Q180" i="1"/>
  <c r="U180" i="1"/>
  <c r="Q186" i="1"/>
  <c r="T185" i="1"/>
  <c r="S185" i="1"/>
  <c r="R185" i="1"/>
  <c r="Q184" i="1"/>
  <c r="T183" i="1"/>
  <c r="S183" i="1"/>
  <c r="R183" i="1"/>
  <c r="Q182" i="1"/>
  <c r="T181" i="1"/>
  <c r="S181" i="1"/>
  <c r="R181" i="1"/>
  <c r="U172" i="1"/>
  <c r="Q172" i="1"/>
  <c r="T177" i="1"/>
  <c r="S177" i="1"/>
  <c r="R177" i="1"/>
  <c r="T174" i="1"/>
  <c r="S174" i="1"/>
  <c r="R174" i="1"/>
  <c r="Q173" i="1"/>
  <c r="Q171" i="1"/>
  <c r="T170" i="1"/>
  <c r="S170" i="1"/>
  <c r="R170" i="1"/>
  <c r="T168" i="1"/>
  <c r="S168" i="1"/>
  <c r="R168" i="1"/>
  <c r="Q167" i="1"/>
  <c r="T162" i="1"/>
  <c r="S162" i="1"/>
  <c r="R162" i="1"/>
  <c r="Q161" i="1"/>
  <c r="T160" i="1"/>
  <c r="Q159" i="1"/>
  <c r="Q158" i="1"/>
  <c r="T157" i="1"/>
  <c r="Q157" i="1" s="1"/>
  <c r="Q156" i="1"/>
  <c r="Q155" i="1"/>
  <c r="T154" i="1"/>
  <c r="S154" i="1"/>
  <c r="R154" i="1"/>
  <c r="Q153" i="1"/>
  <c r="Q152" i="1"/>
  <c r="T151" i="1"/>
  <c r="S151" i="1"/>
  <c r="R151" i="1"/>
  <c r="Q150" i="1"/>
  <c r="Q148" i="1"/>
  <c r="T147" i="1"/>
  <c r="S147" i="1"/>
  <c r="R147" i="1"/>
  <c r="Q146" i="1"/>
  <c r="Q145" i="1"/>
  <c r="T144" i="1"/>
  <c r="S144" i="1"/>
  <c r="R144" i="1"/>
  <c r="Q143" i="1"/>
  <c r="Q140" i="1"/>
  <c r="T139" i="1"/>
  <c r="S139" i="1"/>
  <c r="R139" i="1"/>
  <c r="Q138" i="1"/>
  <c r="Q136" i="1"/>
  <c r="T135" i="1"/>
  <c r="S135" i="1"/>
  <c r="R135" i="1"/>
  <c r="Q132" i="1"/>
  <c r="T131" i="1"/>
  <c r="S131" i="1"/>
  <c r="R131" i="1"/>
  <c r="Q130" i="1"/>
  <c r="T129" i="1"/>
  <c r="S129" i="1"/>
  <c r="R129" i="1"/>
  <c r="Q127" i="1"/>
  <c r="T126" i="1"/>
  <c r="S126" i="1"/>
  <c r="R126" i="1"/>
  <c r="Q125" i="1"/>
  <c r="Q124" i="1"/>
  <c r="T115" i="1"/>
  <c r="S115" i="1"/>
  <c r="R115" i="1"/>
  <c r="Q113" i="1"/>
  <c r="Q112" i="1"/>
  <c r="T111" i="1"/>
  <c r="S111" i="1"/>
  <c r="R111" i="1"/>
  <c r="Q110" i="1"/>
  <c r="Q109" i="1"/>
  <c r="T108" i="1"/>
  <c r="S108" i="1"/>
  <c r="R108" i="1"/>
  <c r="Q107" i="1"/>
  <c r="Q106" i="1"/>
  <c r="T103" i="1"/>
  <c r="S103" i="1"/>
  <c r="R103" i="1"/>
  <c r="Q102" i="1"/>
  <c r="Q101" i="1"/>
  <c r="Q100" i="1"/>
  <c r="Q99" i="1"/>
  <c r="T94" i="1"/>
  <c r="S94" i="1"/>
  <c r="R94" i="1"/>
  <c r="T89" i="1"/>
  <c r="S89" i="1"/>
  <c r="R89" i="1"/>
  <c r="Q88" i="1"/>
  <c r="T87" i="1"/>
  <c r="S87" i="1"/>
  <c r="R87" i="1"/>
  <c r="Q85" i="1"/>
  <c r="T84" i="1"/>
  <c r="S84" i="1"/>
  <c r="R84" i="1"/>
  <c r="Q83" i="1"/>
  <c r="Q81" i="1"/>
  <c r="T80" i="1"/>
  <c r="S80" i="1"/>
  <c r="R80" i="1"/>
  <c r="Q79" i="1"/>
  <c r="Q78" i="1"/>
  <c r="T77" i="1"/>
  <c r="S77" i="1"/>
  <c r="R77" i="1"/>
  <c r="Q76" i="1"/>
  <c r="T75" i="1"/>
  <c r="S75" i="1"/>
  <c r="R75" i="1"/>
  <c r="Q74" i="1"/>
  <c r="T73" i="1"/>
  <c r="S73" i="1"/>
  <c r="R73" i="1"/>
  <c r="Q71" i="1"/>
  <c r="Q70" i="1"/>
  <c r="T69" i="1"/>
  <c r="S69" i="1"/>
  <c r="R69" i="1"/>
  <c r="Q68" i="1"/>
  <c r="Q65" i="1"/>
  <c r="T60" i="1"/>
  <c r="R60" i="1"/>
  <c r="Q57" i="1"/>
  <c r="T56" i="1"/>
  <c r="S56" i="1"/>
  <c r="R56" i="1"/>
  <c r="Q55" i="1"/>
  <c r="Q54" i="1"/>
  <c r="V56" i="1"/>
  <c r="W56" i="1"/>
  <c r="T50" i="1"/>
  <c r="S50" i="1"/>
  <c r="R50" i="1"/>
  <c r="T49" i="1"/>
  <c r="S49" i="1"/>
  <c r="R49" i="1"/>
  <c r="Q48" i="1"/>
  <c r="T47" i="1"/>
  <c r="S47" i="1"/>
  <c r="R47" i="1"/>
  <c r="Q46" i="1"/>
  <c r="T45" i="1"/>
  <c r="Q45" i="1" s="1"/>
  <c r="S45" i="1"/>
  <c r="T42" i="1"/>
  <c r="Q42" i="1" s="1"/>
  <c r="S42" i="1"/>
  <c r="T39" i="1"/>
  <c r="Q39" i="1" s="1"/>
  <c r="S39" i="1"/>
  <c r="T36" i="1"/>
  <c r="Q36" i="1" s="1"/>
  <c r="S36" i="1"/>
  <c r="T33" i="1"/>
  <c r="Q33" i="1" s="1"/>
  <c r="S33" i="1"/>
  <c r="T30" i="1"/>
  <c r="Q30" i="1" s="1"/>
  <c r="S30" i="1"/>
  <c r="T27" i="1"/>
  <c r="Q27" i="1" s="1"/>
  <c r="S27" i="1"/>
  <c r="T23" i="1"/>
  <c r="Q23" i="1" s="1"/>
  <c r="S23" i="1"/>
  <c r="T20" i="1"/>
  <c r="Q20" i="1" s="1"/>
  <c r="S20" i="1"/>
  <c r="T17" i="1"/>
  <c r="Q17" i="1" s="1"/>
  <c r="S17" i="1"/>
  <c r="T14" i="1"/>
  <c r="Q14" i="1" s="1"/>
  <c r="S14" i="1"/>
  <c r="R52" i="1" l="1"/>
  <c r="S52" i="1"/>
  <c r="T52" i="1"/>
  <c r="R207" i="1"/>
  <c r="S207" i="1"/>
  <c r="T207" i="1"/>
  <c r="R178" i="1"/>
  <c r="S178" i="1"/>
  <c r="T178" i="1"/>
  <c r="T165" i="1"/>
  <c r="R165" i="1"/>
  <c r="S165" i="1"/>
  <c r="Q197" i="1"/>
  <c r="Q175" i="1"/>
  <c r="Q60" i="1"/>
  <c r="Q228" i="1"/>
  <c r="Q49" i="1"/>
  <c r="Q69" i="1"/>
  <c r="Q129" i="1"/>
  <c r="Q131" i="1"/>
  <c r="Q170" i="1"/>
  <c r="R188" i="1"/>
  <c r="Q183" i="1"/>
  <c r="S188" i="1"/>
  <c r="Q206" i="1"/>
  <c r="Q210" i="1"/>
  <c r="Q212" i="1"/>
  <c r="Q218" i="1"/>
  <c r="Q224" i="1"/>
  <c r="S270" i="1"/>
  <c r="Q75" i="1"/>
  <c r="Q77" i="1"/>
  <c r="Q115" i="1"/>
  <c r="Q139" i="1"/>
  <c r="Q147" i="1"/>
  <c r="Q164" i="1"/>
  <c r="Q168" i="1"/>
  <c r="Q174" i="1"/>
  <c r="Q243" i="1"/>
  <c r="Q246" i="1"/>
  <c r="Q258" i="1"/>
  <c r="R63" i="1"/>
  <c r="Q94" i="1"/>
  <c r="Q103" i="1"/>
  <c r="Q163" i="1"/>
  <c r="Q230" i="1"/>
  <c r="T63" i="1"/>
  <c r="Q84" i="1"/>
  <c r="Q87" i="1"/>
  <c r="Q89" i="1"/>
  <c r="Q108" i="1"/>
  <c r="Q162" i="1"/>
  <c r="Q177" i="1"/>
  <c r="Q187" i="1"/>
  <c r="Q199" i="1"/>
  <c r="Q214" i="1"/>
  <c r="Q216" i="1"/>
  <c r="Q226" i="1"/>
  <c r="Q236" i="1"/>
  <c r="Q266" i="1"/>
  <c r="Q269" i="1"/>
  <c r="Q47" i="1"/>
  <c r="Q56" i="1"/>
  <c r="Q126" i="1"/>
  <c r="S231" i="1"/>
  <c r="Q220" i="1"/>
  <c r="Q241" i="1"/>
  <c r="S63" i="1"/>
  <c r="T231" i="1"/>
  <c r="S247" i="1"/>
  <c r="Q222" i="1"/>
  <c r="Q50" i="1"/>
  <c r="Q59" i="1"/>
  <c r="Q144" i="1"/>
  <c r="Q176" i="1"/>
  <c r="T188" i="1"/>
  <c r="Q181" i="1"/>
  <c r="R270" i="1"/>
  <c r="S122" i="1"/>
  <c r="Q135" i="1"/>
  <c r="Q151" i="1"/>
  <c r="Q185" i="1"/>
  <c r="Q191" i="1"/>
  <c r="Q237" i="1"/>
  <c r="Q260" i="1"/>
  <c r="T270" i="1"/>
  <c r="T271" i="1" s="1"/>
  <c r="Q73" i="1"/>
  <c r="Q80" i="1"/>
  <c r="R247" i="1"/>
  <c r="Q247" i="1" s="1"/>
  <c r="R231" i="1"/>
  <c r="Q203" i="1"/>
  <c r="R192" i="1"/>
  <c r="Q154" i="1"/>
  <c r="Q160" i="1"/>
  <c r="T122" i="1"/>
  <c r="R122" i="1"/>
  <c r="Q111" i="1"/>
  <c r="X73" i="1"/>
  <c r="X126" i="1"/>
  <c r="P126" i="1"/>
  <c r="Q188" i="1" l="1"/>
  <c r="Q63" i="1"/>
  <c r="Q270" i="1"/>
  <c r="S271" i="1"/>
  <c r="S193" i="1"/>
  <c r="T232" i="1"/>
  <c r="Q284" i="1"/>
  <c r="Q165" i="1"/>
  <c r="Q52" i="1"/>
  <c r="T193" i="1"/>
  <c r="Q207" i="1"/>
  <c r="Q178" i="1"/>
  <c r="R271" i="1"/>
  <c r="Q271" i="1" s="1"/>
  <c r="R232" i="1"/>
  <c r="Q231" i="1"/>
  <c r="R193" i="1"/>
  <c r="Q192" i="1"/>
  <c r="Q122" i="1"/>
  <c r="T272" i="1" l="1"/>
  <c r="S272" i="1"/>
  <c r="Q232" i="1"/>
  <c r="Q193" i="1"/>
  <c r="R272" i="1"/>
  <c r="U71" i="1"/>
  <c r="M71" i="1"/>
  <c r="P135" i="1"/>
  <c r="M172" i="1"/>
  <c r="U159" i="1"/>
  <c r="U156" i="1"/>
  <c r="U125" i="1"/>
  <c r="U124" i="1"/>
  <c r="M125" i="1"/>
  <c r="M124" i="1"/>
  <c r="W126" i="1"/>
  <c r="V126" i="1"/>
  <c r="U126" i="1" s="1"/>
  <c r="O126" i="1"/>
  <c r="N126" i="1"/>
  <c r="L126" i="1"/>
  <c r="K126" i="1"/>
  <c r="J126" i="1"/>
  <c r="I125" i="1"/>
  <c r="I124" i="1"/>
  <c r="P212" i="1"/>
  <c r="O212" i="1"/>
  <c r="N212" i="1"/>
  <c r="M211" i="1"/>
  <c r="P210" i="1"/>
  <c r="O210" i="1"/>
  <c r="N210" i="1"/>
  <c r="M209" i="1"/>
  <c r="P111" i="1"/>
  <c r="O111" i="1"/>
  <c r="N111" i="1"/>
  <c r="M110" i="1"/>
  <c r="M109" i="1"/>
  <c r="U55" i="1"/>
  <c r="U54" i="1"/>
  <c r="M31" i="1"/>
  <c r="M28" i="1"/>
  <c r="M15" i="1"/>
  <c r="Q272" i="1" l="1"/>
  <c r="I126" i="1"/>
  <c r="M51" i="1"/>
  <c r="M212" i="1"/>
  <c r="M126" i="1"/>
  <c r="M210" i="1"/>
  <c r="M111" i="1"/>
  <c r="I13" i="1"/>
  <c r="J14" i="1"/>
  <c r="K14" i="1"/>
  <c r="L14" i="1"/>
  <c r="N14" i="1"/>
  <c r="O14" i="1"/>
  <c r="P14" i="1"/>
  <c r="W14" i="1"/>
  <c r="X14" i="1"/>
  <c r="U14" i="1" s="1"/>
  <c r="I14" i="1" l="1"/>
  <c r="M14" i="1"/>
  <c r="J274" i="1"/>
  <c r="X80" i="1"/>
  <c r="W80" i="1"/>
  <c r="V80" i="1"/>
  <c r="P80" i="1"/>
  <c r="O80" i="1"/>
  <c r="N80" i="1"/>
  <c r="L80" i="1"/>
  <c r="K80" i="1"/>
  <c r="J80" i="1"/>
  <c r="U79" i="1"/>
  <c r="M79" i="1"/>
  <c r="I66" i="1"/>
  <c r="L67" i="1"/>
  <c r="I67" i="1" s="1"/>
  <c r="L274" i="1" l="1"/>
  <c r="L176" i="1"/>
  <c r="L164" i="1"/>
  <c r="J164" i="1"/>
  <c r="J41" i="1"/>
  <c r="J19" i="1"/>
  <c r="J44" i="1"/>
  <c r="L152" i="1"/>
  <c r="J51" i="1" l="1"/>
  <c r="J59" i="1"/>
  <c r="J273" i="1"/>
  <c r="L163" i="1"/>
  <c r="P119" i="1"/>
  <c r="X115" i="1"/>
  <c r="W115" i="1"/>
  <c r="V115" i="1"/>
  <c r="L115" i="1"/>
  <c r="K115" i="1"/>
  <c r="J115" i="1"/>
  <c r="U113" i="1"/>
  <c r="M113" i="1"/>
  <c r="I113" i="1"/>
  <c r="U112" i="1"/>
  <c r="M112" i="1"/>
  <c r="I112" i="1"/>
  <c r="M279" i="1"/>
  <c r="U150" i="1"/>
  <c r="M150" i="1"/>
  <c r="P277" i="1"/>
  <c r="P284" i="1" s="1"/>
  <c r="O277" i="1"/>
  <c r="N277" i="1"/>
  <c r="O276" i="1"/>
  <c r="N276" i="1"/>
  <c r="K277" i="1"/>
  <c r="J277" i="1"/>
  <c r="K276" i="1"/>
  <c r="J276" i="1"/>
  <c r="X69" i="1"/>
  <c r="W69" i="1"/>
  <c r="V69" i="1"/>
  <c r="P69" i="1"/>
  <c r="O69" i="1"/>
  <c r="N69" i="1"/>
  <c r="K69" i="1"/>
  <c r="L69" i="1"/>
  <c r="J69" i="1"/>
  <c r="X206" i="1"/>
  <c r="W206" i="1"/>
  <c r="V206" i="1"/>
  <c r="P206" i="1"/>
  <c r="O206" i="1"/>
  <c r="N206" i="1"/>
  <c r="L206" i="1"/>
  <c r="K206" i="1"/>
  <c r="J206" i="1"/>
  <c r="U205" i="1"/>
  <c r="M205" i="1"/>
  <c r="I205" i="1"/>
  <c r="U204" i="1"/>
  <c r="M204" i="1"/>
  <c r="I204" i="1"/>
  <c r="J269" i="1"/>
  <c r="X269" i="1"/>
  <c r="W269" i="1"/>
  <c r="V269" i="1"/>
  <c r="O269" i="1"/>
  <c r="N269" i="1"/>
  <c r="L269" i="1"/>
  <c r="K269" i="1"/>
  <c r="U267" i="1"/>
  <c r="M267" i="1"/>
  <c r="J275" i="1"/>
  <c r="L277" i="1"/>
  <c r="P276" i="1"/>
  <c r="L276" i="1"/>
  <c r="K284" i="1" l="1"/>
  <c r="J284" i="1"/>
  <c r="M273" i="1"/>
  <c r="U115" i="1"/>
  <c r="M206" i="1"/>
  <c r="I279" i="1"/>
  <c r="U206" i="1"/>
  <c r="I206" i="1"/>
  <c r="I115" i="1"/>
  <c r="M115" i="1"/>
  <c r="U269" i="1"/>
  <c r="M269" i="1"/>
  <c r="I269" i="1"/>
  <c r="L275" i="1" l="1"/>
  <c r="L74" i="1"/>
  <c r="L273" i="1" s="1"/>
  <c r="I273" i="1" l="1"/>
  <c r="J266" i="1"/>
  <c r="U265" i="1"/>
  <c r="M265" i="1"/>
  <c r="I265" i="1"/>
  <c r="U264" i="1"/>
  <c r="M264" i="1"/>
  <c r="I264" i="1"/>
  <c r="L144" i="1"/>
  <c r="U143" i="1"/>
  <c r="M143" i="1"/>
  <c r="I143" i="1"/>
  <c r="L154" i="1"/>
  <c r="U153" i="1"/>
  <c r="M153" i="1"/>
  <c r="I153" i="1"/>
  <c r="I172" i="1" l="1"/>
  <c r="X162" i="1" l="1"/>
  <c r="W162" i="1"/>
  <c r="V162" i="1"/>
  <c r="P162" i="1"/>
  <c r="O162" i="1"/>
  <c r="N162" i="1"/>
  <c r="L162" i="1"/>
  <c r="K162" i="1"/>
  <c r="J162" i="1"/>
  <c r="U161" i="1"/>
  <c r="M161" i="1"/>
  <c r="I161" i="1"/>
  <c r="U162" i="1" l="1"/>
  <c r="M162" i="1"/>
  <c r="I162" i="1"/>
  <c r="X154" i="1" l="1"/>
  <c r="W154" i="1"/>
  <c r="V154" i="1"/>
  <c r="P154" i="1"/>
  <c r="O154" i="1"/>
  <c r="N154" i="1"/>
  <c r="K154" i="1"/>
  <c r="J154" i="1"/>
  <c r="U154" i="1" l="1"/>
  <c r="M154" i="1"/>
  <c r="I154" i="1"/>
  <c r="P278" i="1"/>
  <c r="O278" i="1"/>
  <c r="N278" i="1"/>
  <c r="L278" i="1"/>
  <c r="L284" i="1" s="1"/>
  <c r="K278" i="1"/>
  <c r="J278" i="1"/>
  <c r="X151" i="1"/>
  <c r="W151" i="1"/>
  <c r="V151" i="1"/>
  <c r="O151" i="1"/>
  <c r="N151" i="1"/>
  <c r="K151" i="1"/>
  <c r="J151" i="1"/>
  <c r="X177" i="1"/>
  <c r="W177" i="1"/>
  <c r="V177" i="1"/>
  <c r="P177" i="1"/>
  <c r="O177" i="1"/>
  <c r="N177" i="1"/>
  <c r="L177" i="1"/>
  <c r="K177" i="1"/>
  <c r="J177" i="1"/>
  <c r="X170" i="1"/>
  <c r="W170" i="1"/>
  <c r="V170" i="1"/>
  <c r="P170" i="1"/>
  <c r="O170" i="1"/>
  <c r="N170" i="1"/>
  <c r="L170" i="1"/>
  <c r="K170" i="1"/>
  <c r="J170" i="1"/>
  <c r="U284" i="1" l="1"/>
  <c r="I151" i="1"/>
  <c r="M151" i="1"/>
  <c r="M177" i="1"/>
  <c r="U151" i="1"/>
  <c r="I177" i="1"/>
  <c r="U177" i="1"/>
  <c r="L50" i="1" l="1"/>
  <c r="K50" i="1"/>
  <c r="X50" i="1"/>
  <c r="W50" i="1"/>
  <c r="V50" i="1"/>
  <c r="O50" i="1"/>
  <c r="P50" i="1"/>
  <c r="X258" i="1" l="1"/>
  <c r="W258" i="1"/>
  <c r="V258" i="1"/>
  <c r="P258" i="1"/>
  <c r="O258" i="1"/>
  <c r="N258" i="1"/>
  <c r="K258" i="1"/>
  <c r="L258" i="1"/>
  <c r="J258" i="1"/>
  <c r="I176" i="1"/>
  <c r="M98" i="1"/>
  <c r="I98" i="1"/>
  <c r="O119" i="1"/>
  <c r="X60" i="1"/>
  <c r="V60" i="1"/>
  <c r="P60" i="1"/>
  <c r="N60" i="1"/>
  <c r="L60" i="1"/>
  <c r="J60" i="1"/>
  <c r="I164" i="1" l="1"/>
  <c r="I175" i="1"/>
  <c r="I278" i="1"/>
  <c r="M163" i="1"/>
  <c r="U164" i="1"/>
  <c r="U175" i="1"/>
  <c r="U176" i="1"/>
  <c r="M117" i="1"/>
  <c r="M118" i="1"/>
  <c r="M119" i="1"/>
  <c r="U163" i="1"/>
  <c r="M120" i="1"/>
  <c r="M274" i="1"/>
  <c r="I163" i="1"/>
  <c r="M164" i="1"/>
  <c r="M175" i="1"/>
  <c r="M176" i="1"/>
  <c r="I274" i="1"/>
  <c r="M278" i="1"/>
  <c r="I60" i="1"/>
  <c r="M60" i="1"/>
  <c r="U60" i="1"/>
  <c r="J160" i="1"/>
  <c r="I50" i="1" l="1"/>
  <c r="X49" i="1"/>
  <c r="W49" i="1"/>
  <c r="V49" i="1"/>
  <c r="P49" i="1"/>
  <c r="O49" i="1"/>
  <c r="N49" i="1"/>
  <c r="L49" i="1"/>
  <c r="K49" i="1"/>
  <c r="J49" i="1"/>
  <c r="U48" i="1"/>
  <c r="M48" i="1"/>
  <c r="I48" i="1"/>
  <c r="U49" i="1" l="1"/>
  <c r="M49" i="1"/>
  <c r="I49" i="1"/>
  <c r="L97" i="1"/>
  <c r="I96" i="1"/>
  <c r="I95" i="1"/>
  <c r="M93" i="1" l="1"/>
  <c r="X160" i="1"/>
  <c r="P160" i="1"/>
  <c r="L160" i="1"/>
  <c r="X157" i="1"/>
  <c r="U157" i="1" s="1"/>
  <c r="P157" i="1"/>
  <c r="M157" i="1" s="1"/>
  <c r="I160" i="1" l="1"/>
  <c r="M160" i="1"/>
  <c r="U160" i="1"/>
  <c r="M277" i="1"/>
  <c r="L129" i="1" l="1"/>
  <c r="L157" i="1"/>
  <c r="K62" i="1"/>
  <c r="J62" i="1"/>
  <c r="L246" i="1"/>
  <c r="K246" i="1"/>
  <c r="J246" i="1"/>
  <c r="I245" i="1"/>
  <c r="L241" i="1"/>
  <c r="K241" i="1"/>
  <c r="J241" i="1"/>
  <c r="I240" i="1"/>
  <c r="I58" i="1"/>
  <c r="I62" i="1" s="1"/>
  <c r="I44" i="1"/>
  <c r="I41" i="1"/>
  <c r="I32" i="1"/>
  <c r="I25" i="1"/>
  <c r="I19" i="1"/>
  <c r="I157" i="1" l="1"/>
  <c r="I59" i="1"/>
  <c r="I246" i="1"/>
  <c r="I241" i="1"/>
  <c r="M276" i="1"/>
  <c r="I159" i="1"/>
  <c r="I156" i="1"/>
  <c r="L135" i="1"/>
  <c r="I135" i="1" s="1"/>
  <c r="K135" i="1"/>
  <c r="J135" i="1"/>
  <c r="I93" i="1" l="1"/>
  <c r="I92" i="1"/>
  <c r="I90" i="1"/>
  <c r="I55" i="1" l="1"/>
  <c r="I35" i="1" l="1"/>
  <c r="I38" i="1"/>
  <c r="X94" i="1"/>
  <c r="W94" i="1"/>
  <c r="V94" i="1"/>
  <c r="U94" i="1" l="1"/>
  <c r="I275" i="1"/>
  <c r="U158" i="1"/>
  <c r="U155" i="1"/>
  <c r="U130" i="1" l="1"/>
  <c r="P94" i="1"/>
  <c r="O94" i="1"/>
  <c r="N94" i="1"/>
  <c r="I106" i="1"/>
  <c r="I107" i="1"/>
  <c r="I29" i="1"/>
  <c r="I22" i="1"/>
  <c r="I16" i="1"/>
  <c r="I158" i="1"/>
  <c r="I155" i="1"/>
  <c r="I51" i="1" l="1"/>
  <c r="M94" i="1"/>
  <c r="U110" i="1"/>
  <c r="U198" i="1"/>
  <c r="M198" i="1"/>
  <c r="I198" i="1"/>
  <c r="I128" i="1"/>
  <c r="U146" i="1"/>
  <c r="M146" i="1"/>
  <c r="I104" i="1"/>
  <c r="U85" i="1"/>
  <c r="M85" i="1"/>
  <c r="I85" i="1"/>
  <c r="I83" i="1"/>
  <c r="I82" i="1"/>
  <c r="I81" i="1"/>
  <c r="I28" i="1"/>
  <c r="P292" i="1" l="1"/>
  <c r="O292" i="1"/>
  <c r="N292" i="1"/>
  <c r="M292" i="1"/>
  <c r="P291" i="1"/>
  <c r="O291" i="1"/>
  <c r="N291" i="1"/>
  <c r="M291" i="1"/>
  <c r="P290" i="1"/>
  <c r="O290" i="1"/>
  <c r="N290" i="1"/>
  <c r="M290" i="1"/>
  <c r="P288" i="1"/>
  <c r="O288" i="1"/>
  <c r="N288" i="1"/>
  <c r="M275" i="1"/>
  <c r="P260" i="1"/>
  <c r="O260" i="1"/>
  <c r="N260" i="1"/>
  <c r="M259" i="1"/>
  <c r="O289" i="1"/>
  <c r="N289" i="1"/>
  <c r="M257" i="1"/>
  <c r="M256" i="1"/>
  <c r="M255" i="1"/>
  <c r="M254" i="1"/>
  <c r="M253" i="1"/>
  <c r="M252" i="1"/>
  <c r="M251" i="1"/>
  <c r="M250" i="1"/>
  <c r="M249" i="1"/>
  <c r="P246" i="1"/>
  <c r="O246" i="1"/>
  <c r="N246" i="1"/>
  <c r="M244" i="1"/>
  <c r="P243" i="1"/>
  <c r="O243" i="1"/>
  <c r="N243" i="1"/>
  <c r="M242" i="1"/>
  <c r="P241" i="1"/>
  <c r="O241" i="1"/>
  <c r="N241" i="1"/>
  <c r="M239" i="1"/>
  <c r="P236" i="1"/>
  <c r="P237" i="1" s="1"/>
  <c r="O236" i="1"/>
  <c r="O237" i="1" s="1"/>
  <c r="N236" i="1"/>
  <c r="N237" i="1" s="1"/>
  <c r="M235" i="1"/>
  <c r="P230" i="1"/>
  <c r="O230" i="1"/>
  <c r="N230" i="1"/>
  <c r="M229" i="1"/>
  <c r="P228" i="1"/>
  <c r="O228" i="1"/>
  <c r="N228" i="1"/>
  <c r="M227" i="1"/>
  <c r="P226" i="1"/>
  <c r="O226" i="1"/>
  <c r="N226" i="1"/>
  <c r="M225" i="1"/>
  <c r="P224" i="1"/>
  <c r="O224" i="1"/>
  <c r="N224" i="1"/>
  <c r="M223" i="1"/>
  <c r="P222" i="1"/>
  <c r="O222" i="1"/>
  <c r="N222" i="1"/>
  <c r="M221" i="1"/>
  <c r="P220" i="1"/>
  <c r="O220" i="1"/>
  <c r="N220" i="1"/>
  <c r="M219" i="1"/>
  <c r="P218" i="1"/>
  <c r="O218" i="1"/>
  <c r="N218" i="1"/>
  <c r="M217" i="1"/>
  <c r="P216" i="1"/>
  <c r="O216" i="1"/>
  <c r="N216" i="1"/>
  <c r="M215" i="1"/>
  <c r="P214" i="1"/>
  <c r="O214" i="1"/>
  <c r="N214" i="1"/>
  <c r="N231" i="1" s="1"/>
  <c r="M213" i="1"/>
  <c r="P203" i="1"/>
  <c r="O203" i="1"/>
  <c r="N203" i="1"/>
  <c r="M202" i="1"/>
  <c r="M200" i="1"/>
  <c r="P199" i="1"/>
  <c r="O199" i="1"/>
  <c r="N199" i="1"/>
  <c r="P197" i="1"/>
  <c r="O197" i="1"/>
  <c r="N197" i="1"/>
  <c r="M196" i="1"/>
  <c r="P191" i="1"/>
  <c r="P192" i="1" s="1"/>
  <c r="O191" i="1"/>
  <c r="O192" i="1" s="1"/>
  <c r="N191" i="1"/>
  <c r="N192" i="1" s="1"/>
  <c r="M190" i="1"/>
  <c r="P187" i="1"/>
  <c r="O187" i="1"/>
  <c r="N187" i="1"/>
  <c r="M186" i="1"/>
  <c r="P185" i="1"/>
  <c r="O185" i="1"/>
  <c r="N185" i="1"/>
  <c r="M184" i="1"/>
  <c r="P183" i="1"/>
  <c r="O183" i="1"/>
  <c r="N183" i="1"/>
  <c r="M182" i="1"/>
  <c r="P181" i="1"/>
  <c r="O181" i="1"/>
  <c r="N181" i="1"/>
  <c r="P174" i="1"/>
  <c r="O174" i="1"/>
  <c r="N174" i="1"/>
  <c r="M173" i="1"/>
  <c r="M171" i="1"/>
  <c r="P168" i="1"/>
  <c r="O168" i="1"/>
  <c r="N168" i="1"/>
  <c r="M167" i="1"/>
  <c r="M152" i="1"/>
  <c r="M148" i="1"/>
  <c r="P147" i="1"/>
  <c r="O147" i="1"/>
  <c r="N147" i="1"/>
  <c r="M145" i="1"/>
  <c r="O144" i="1"/>
  <c r="N144" i="1"/>
  <c r="M140" i="1"/>
  <c r="P165" i="1"/>
  <c r="M165" i="1" s="1"/>
  <c r="M138" i="1"/>
  <c r="O135" i="1"/>
  <c r="N135" i="1"/>
  <c r="M132" i="1"/>
  <c r="P131" i="1"/>
  <c r="O131" i="1"/>
  <c r="N131" i="1"/>
  <c r="M130" i="1"/>
  <c r="P129" i="1"/>
  <c r="O129" i="1"/>
  <c r="N129" i="1"/>
  <c r="M127" i="1"/>
  <c r="P108" i="1"/>
  <c r="O108" i="1"/>
  <c r="N108" i="1"/>
  <c r="M107" i="1"/>
  <c r="M106" i="1"/>
  <c r="P103" i="1"/>
  <c r="O103" i="1"/>
  <c r="N103" i="1"/>
  <c r="M102" i="1"/>
  <c r="M100" i="1"/>
  <c r="M99" i="1"/>
  <c r="P89" i="1"/>
  <c r="O89" i="1"/>
  <c r="N89" i="1"/>
  <c r="M88" i="1"/>
  <c r="P84" i="1"/>
  <c r="O84" i="1"/>
  <c r="N84" i="1"/>
  <c r="M83" i="1"/>
  <c r="M81" i="1"/>
  <c r="M78" i="1"/>
  <c r="P77" i="1"/>
  <c r="O77" i="1"/>
  <c r="N77" i="1"/>
  <c r="M76" i="1"/>
  <c r="P75" i="1"/>
  <c r="O75" i="1"/>
  <c r="N75" i="1"/>
  <c r="M74" i="1"/>
  <c r="M70" i="1"/>
  <c r="M68" i="1"/>
  <c r="M65" i="1"/>
  <c r="M57" i="1"/>
  <c r="P56" i="1"/>
  <c r="O56" i="1"/>
  <c r="N56" i="1"/>
  <c r="P47" i="1"/>
  <c r="O47" i="1"/>
  <c r="N47" i="1"/>
  <c r="M46" i="1"/>
  <c r="P45" i="1"/>
  <c r="O45" i="1"/>
  <c r="N45" i="1"/>
  <c r="M43" i="1"/>
  <c r="P42" i="1"/>
  <c r="O42" i="1"/>
  <c r="N42" i="1"/>
  <c r="M40" i="1"/>
  <c r="P39" i="1"/>
  <c r="O39" i="1"/>
  <c r="N39" i="1"/>
  <c r="M37" i="1"/>
  <c r="P36" i="1"/>
  <c r="O36" i="1"/>
  <c r="N36" i="1"/>
  <c r="M34" i="1"/>
  <c r="P33" i="1"/>
  <c r="O33" i="1"/>
  <c r="N33" i="1"/>
  <c r="P30" i="1"/>
  <c r="O30" i="1"/>
  <c r="N30" i="1"/>
  <c r="P27" i="1"/>
  <c r="O27" i="1"/>
  <c r="M24" i="1"/>
  <c r="P23" i="1"/>
  <c r="O23" i="1"/>
  <c r="N23" i="1"/>
  <c r="M21" i="1"/>
  <c r="P20" i="1"/>
  <c r="O20" i="1"/>
  <c r="N20" i="1"/>
  <c r="M18" i="1"/>
  <c r="P17" i="1"/>
  <c r="O17" i="1"/>
  <c r="N17" i="1"/>
  <c r="P122" i="1" l="1"/>
  <c r="M122" i="1" s="1"/>
  <c r="O247" i="1"/>
  <c r="O52" i="1"/>
  <c r="N52" i="1"/>
  <c r="P52" i="1"/>
  <c r="N207" i="1"/>
  <c r="O207" i="1"/>
  <c r="P207" i="1"/>
  <c r="N178" i="1"/>
  <c r="O178" i="1"/>
  <c r="P178" i="1"/>
  <c r="N270" i="1"/>
  <c r="O270" i="1"/>
  <c r="O271" i="1" s="1"/>
  <c r="P270" i="1"/>
  <c r="O188" i="1"/>
  <c r="P188" i="1"/>
  <c r="N188" i="1"/>
  <c r="M101" i="1"/>
  <c r="O63" i="1"/>
  <c r="P63" i="1"/>
  <c r="N63" i="1"/>
  <c r="M266" i="1"/>
  <c r="M36" i="1"/>
  <c r="M23" i="1"/>
  <c r="M30" i="1"/>
  <c r="M80" i="1"/>
  <c r="M45" i="1"/>
  <c r="M139" i="1"/>
  <c r="M170" i="1"/>
  <c r="M199" i="1"/>
  <c r="M246" i="1"/>
  <c r="M185" i="1"/>
  <c r="M59" i="1"/>
  <c r="M103" i="1"/>
  <c r="M131" i="1"/>
  <c r="M181" i="1"/>
  <c r="M183" i="1"/>
  <c r="M39" i="1"/>
  <c r="M187" i="1"/>
  <c r="M197" i="1"/>
  <c r="M203" i="1"/>
  <c r="M220" i="1"/>
  <c r="M89" i="1"/>
  <c r="M144" i="1"/>
  <c r="M147" i="1"/>
  <c r="M20" i="1"/>
  <c r="M42" i="1"/>
  <c r="M47" i="1"/>
  <c r="M214" i="1"/>
  <c r="M216" i="1"/>
  <c r="M218" i="1"/>
  <c r="M33" i="1"/>
  <c r="M50" i="1"/>
  <c r="M84" i="1"/>
  <c r="M168" i="1"/>
  <c r="M224" i="1"/>
  <c r="M228" i="1"/>
  <c r="M230" i="1"/>
  <c r="M237" i="1"/>
  <c r="P231" i="1"/>
  <c r="M17" i="1"/>
  <c r="M56" i="1"/>
  <c r="M75" i="1"/>
  <c r="M129" i="1"/>
  <c r="M222" i="1"/>
  <c r="M241" i="1"/>
  <c r="M243" i="1"/>
  <c r="M77" i="1"/>
  <c r="M108" i="1"/>
  <c r="M135" i="1"/>
  <c r="M191" i="1"/>
  <c r="M226" i="1"/>
  <c r="M260" i="1"/>
  <c r="M288" i="1"/>
  <c r="O231" i="1"/>
  <c r="P247" i="1"/>
  <c r="M69" i="1"/>
  <c r="M174" i="1"/>
  <c r="M236" i="1"/>
  <c r="N247" i="1"/>
  <c r="M258" i="1"/>
  <c r="M289" i="1" s="1"/>
  <c r="P289" i="1"/>
  <c r="M270" i="1" l="1"/>
  <c r="M178" i="1"/>
  <c r="P271" i="1"/>
  <c r="M188" i="1"/>
  <c r="M231" i="1"/>
  <c r="M192" i="1"/>
  <c r="M284" i="1"/>
  <c r="M247" i="1"/>
  <c r="P232" i="1"/>
  <c r="N193" i="1"/>
  <c r="M207" i="1"/>
  <c r="M63" i="1"/>
  <c r="M52" i="1"/>
  <c r="O193" i="1"/>
  <c r="O272" i="1" s="1"/>
  <c r="N232" i="1"/>
  <c r="P193" i="1"/>
  <c r="N271" i="1"/>
  <c r="P272" i="1" l="1"/>
  <c r="P286" i="1" s="1"/>
  <c r="M271" i="1"/>
  <c r="M232" i="1"/>
  <c r="M193" i="1"/>
  <c r="N272" i="1"/>
  <c r="P295" i="1" l="1"/>
  <c r="M272" i="1"/>
  <c r="M286" i="1" s="1"/>
  <c r="N286" i="1"/>
  <c r="N295" i="1"/>
  <c r="M295" i="1" l="1"/>
  <c r="U101" i="1"/>
  <c r="U100" i="1"/>
  <c r="U99" i="1"/>
  <c r="I276" i="1" l="1"/>
  <c r="I202" i="1" l="1"/>
  <c r="U173" i="1" l="1"/>
  <c r="U171" i="1"/>
  <c r="X47" i="1" l="1"/>
  <c r="W47" i="1"/>
  <c r="V47" i="1"/>
  <c r="V52" i="1" s="1"/>
  <c r="L47" i="1"/>
  <c r="K47" i="1"/>
  <c r="J47" i="1"/>
  <c r="U46" i="1"/>
  <c r="I46" i="1"/>
  <c r="I47" i="1" l="1"/>
  <c r="U47" i="1"/>
  <c r="X139" i="1" l="1"/>
  <c r="W139" i="1"/>
  <c r="V139" i="1"/>
  <c r="U261" i="1"/>
  <c r="I261" i="1"/>
  <c r="U139" i="1" l="1"/>
  <c r="I180" i="1" l="1"/>
  <c r="I259" i="1" l="1"/>
  <c r="X230" i="1" l="1"/>
  <c r="W230" i="1"/>
  <c r="V230" i="1"/>
  <c r="U229" i="1"/>
  <c r="X228" i="1"/>
  <c r="W228" i="1"/>
  <c r="V228" i="1"/>
  <c r="U227" i="1"/>
  <c r="X226" i="1"/>
  <c r="W226" i="1"/>
  <c r="V226" i="1"/>
  <c r="U225" i="1"/>
  <c r="X224" i="1"/>
  <c r="W224" i="1"/>
  <c r="V224" i="1"/>
  <c r="U223" i="1"/>
  <c r="X222" i="1"/>
  <c r="W222" i="1"/>
  <c r="V222" i="1"/>
  <c r="U221" i="1"/>
  <c r="X220" i="1"/>
  <c r="W220" i="1"/>
  <c r="V220" i="1"/>
  <c r="U219" i="1"/>
  <c r="X218" i="1"/>
  <c r="W218" i="1"/>
  <c r="V218" i="1"/>
  <c r="U217" i="1"/>
  <c r="X216" i="1"/>
  <c r="W216" i="1"/>
  <c r="V216" i="1"/>
  <c r="U215" i="1"/>
  <c r="X214" i="1"/>
  <c r="W214" i="1"/>
  <c r="V214" i="1"/>
  <c r="U213" i="1"/>
  <c r="X212" i="1"/>
  <c r="W212" i="1"/>
  <c r="V212" i="1"/>
  <c r="U211" i="1"/>
  <c r="X210" i="1"/>
  <c r="W210" i="1"/>
  <c r="V210" i="1"/>
  <c r="U209" i="1"/>
  <c r="L230" i="1"/>
  <c r="K230" i="1"/>
  <c r="J230" i="1"/>
  <c r="I229" i="1"/>
  <c r="L228" i="1"/>
  <c r="K228" i="1"/>
  <c r="J228" i="1"/>
  <c r="I227" i="1"/>
  <c r="L226" i="1"/>
  <c r="K226" i="1"/>
  <c r="J226" i="1"/>
  <c r="I225" i="1"/>
  <c r="L224" i="1"/>
  <c r="K224" i="1"/>
  <c r="J224" i="1"/>
  <c r="I223" i="1"/>
  <c r="L222" i="1"/>
  <c r="K222" i="1"/>
  <c r="J222" i="1"/>
  <c r="I221" i="1"/>
  <c r="L220" i="1"/>
  <c r="K220" i="1"/>
  <c r="J220" i="1"/>
  <c r="I219" i="1"/>
  <c r="L218" i="1"/>
  <c r="K218" i="1"/>
  <c r="J218" i="1"/>
  <c r="I217" i="1"/>
  <c r="L216" i="1"/>
  <c r="K216" i="1"/>
  <c r="J216" i="1"/>
  <c r="I215" i="1"/>
  <c r="L214" i="1"/>
  <c r="K214" i="1"/>
  <c r="J214" i="1"/>
  <c r="I213" i="1"/>
  <c r="L212" i="1"/>
  <c r="K212" i="1"/>
  <c r="J212" i="1"/>
  <c r="I211" i="1"/>
  <c r="L210" i="1"/>
  <c r="K210" i="1"/>
  <c r="J210" i="1"/>
  <c r="I209" i="1"/>
  <c r="I210" i="1" l="1"/>
  <c r="U210" i="1"/>
  <c r="U212" i="1"/>
  <c r="U214" i="1"/>
  <c r="U216" i="1"/>
  <c r="U218" i="1"/>
  <c r="U220" i="1"/>
  <c r="U222" i="1"/>
  <c r="U224" i="1"/>
  <c r="U226" i="1"/>
  <c r="U228" i="1"/>
  <c r="U230" i="1"/>
  <c r="I212" i="1"/>
  <c r="I214" i="1"/>
  <c r="I228" i="1"/>
  <c r="I216" i="1"/>
  <c r="I218" i="1"/>
  <c r="I224" i="1"/>
  <c r="I226" i="1"/>
  <c r="I230" i="1"/>
  <c r="I222" i="1"/>
  <c r="I220" i="1"/>
  <c r="X108" i="1"/>
  <c r="W108" i="1"/>
  <c r="V108" i="1"/>
  <c r="L108" i="1"/>
  <c r="K108" i="1"/>
  <c r="J108" i="1"/>
  <c r="L139" i="1"/>
  <c r="K139" i="1"/>
  <c r="J139" i="1"/>
  <c r="U108" i="1" l="1"/>
  <c r="I108" i="1"/>
  <c r="I139" i="1"/>
  <c r="X111" i="1" l="1"/>
  <c r="W111" i="1"/>
  <c r="V111" i="1"/>
  <c r="L111" i="1"/>
  <c r="K111" i="1"/>
  <c r="J111" i="1"/>
  <c r="U107" i="1"/>
  <c r="I170" i="1" l="1"/>
  <c r="U170" i="1"/>
  <c r="U111" i="1"/>
  <c r="I69" i="1"/>
  <c r="U69" i="1"/>
  <c r="I111" i="1"/>
  <c r="U148" i="1"/>
  <c r="I148" i="1"/>
  <c r="U88" i="1"/>
  <c r="I88" i="1"/>
  <c r="X147" i="1" l="1"/>
  <c r="W147" i="1"/>
  <c r="V147" i="1"/>
  <c r="L147" i="1"/>
  <c r="K147" i="1"/>
  <c r="J147" i="1"/>
  <c r="I146" i="1"/>
  <c r="U145" i="1"/>
  <c r="I145" i="1"/>
  <c r="I152" i="1"/>
  <c r="U152" i="1"/>
  <c r="U259" i="1"/>
  <c r="U68" i="1"/>
  <c r="I99" i="1"/>
  <c r="I102" i="1"/>
  <c r="I110" i="1"/>
  <c r="I109" i="1"/>
  <c r="U106" i="1"/>
  <c r="U140" i="1"/>
  <c r="I140" i="1"/>
  <c r="U138" i="1"/>
  <c r="U136" i="1"/>
  <c r="I136" i="1"/>
  <c r="I169" i="1"/>
  <c r="I171" i="1"/>
  <c r="U70" i="1"/>
  <c r="I147" i="1" l="1"/>
  <c r="U147" i="1"/>
  <c r="I74" i="1" l="1"/>
  <c r="I200" i="1" l="1"/>
  <c r="V174" i="1" l="1"/>
  <c r="U109" i="1"/>
  <c r="X144" i="1" l="1"/>
  <c r="W144" i="1"/>
  <c r="V144" i="1"/>
  <c r="K144" i="1"/>
  <c r="J144" i="1"/>
  <c r="I144" i="1" l="1"/>
  <c r="U144" i="1"/>
  <c r="X168" i="1" l="1"/>
  <c r="W168" i="1"/>
  <c r="V168" i="1"/>
  <c r="V178" i="1" s="1"/>
  <c r="L168" i="1"/>
  <c r="K168" i="1"/>
  <c r="J168" i="1"/>
  <c r="U168" i="1" l="1"/>
  <c r="I168" i="1"/>
  <c r="X199" i="1"/>
  <c r="W199" i="1"/>
  <c r="V199" i="1"/>
  <c r="L199" i="1"/>
  <c r="K199" i="1"/>
  <c r="J199" i="1"/>
  <c r="U199" i="1" l="1"/>
  <c r="I199" i="1"/>
  <c r="I277" i="1" l="1"/>
  <c r="I284" i="1" l="1"/>
  <c r="U186" i="1" l="1"/>
  <c r="X187" i="1"/>
  <c r="W187" i="1"/>
  <c r="V187" i="1"/>
  <c r="L187" i="1"/>
  <c r="K187" i="1"/>
  <c r="J187" i="1"/>
  <c r="I186" i="1"/>
  <c r="U202" i="1"/>
  <c r="J185" i="1"/>
  <c r="K185" i="1"/>
  <c r="L185" i="1"/>
  <c r="V185" i="1"/>
  <c r="W185" i="1"/>
  <c r="X185" i="1"/>
  <c r="J105" i="1"/>
  <c r="K105" i="1"/>
  <c r="L105" i="1"/>
  <c r="I187" i="1" l="1"/>
  <c r="U187" i="1"/>
  <c r="I185" i="1"/>
  <c r="U185" i="1"/>
  <c r="I105" i="1"/>
  <c r="I173" i="1"/>
  <c r="L103" i="1"/>
  <c r="K103" i="1"/>
  <c r="J103" i="1"/>
  <c r="I103" i="1" l="1"/>
  <c r="U57" i="1"/>
  <c r="X266" i="1" l="1"/>
  <c r="W266" i="1"/>
  <c r="V266" i="1"/>
  <c r="L266" i="1"/>
  <c r="K266" i="1"/>
  <c r="I266" i="1" l="1"/>
  <c r="U266" i="1"/>
  <c r="X103" i="1" l="1"/>
  <c r="W103" i="1"/>
  <c r="V103" i="1"/>
  <c r="U102" i="1"/>
  <c r="I100" i="1"/>
  <c r="L94" i="1"/>
  <c r="K94" i="1"/>
  <c r="J94" i="1"/>
  <c r="K97" i="1"/>
  <c r="J97" i="1"/>
  <c r="U103" i="1" l="1"/>
  <c r="I101" i="1"/>
  <c r="I94" i="1"/>
  <c r="I97" i="1"/>
  <c r="U254" i="1" l="1"/>
  <c r="I254" i="1"/>
  <c r="U257" i="1"/>
  <c r="I257" i="1"/>
  <c r="U256" i="1"/>
  <c r="I256" i="1"/>
  <c r="X292" i="1" l="1"/>
  <c r="W292" i="1"/>
  <c r="V292" i="1"/>
  <c r="U292" i="1"/>
  <c r="L292" i="1"/>
  <c r="K292" i="1"/>
  <c r="J292" i="1"/>
  <c r="I292" i="1"/>
  <c r="X291" i="1"/>
  <c r="W291" i="1"/>
  <c r="V291" i="1"/>
  <c r="L291" i="1"/>
  <c r="K291" i="1"/>
  <c r="J291" i="1"/>
  <c r="X290" i="1"/>
  <c r="W290" i="1"/>
  <c r="V290" i="1"/>
  <c r="U290" i="1"/>
  <c r="L290" i="1"/>
  <c r="K290" i="1"/>
  <c r="J290" i="1"/>
  <c r="I290" i="1"/>
  <c r="X288" i="1"/>
  <c r="W288" i="1"/>
  <c r="V288" i="1"/>
  <c r="L288" i="1"/>
  <c r="K288" i="1"/>
  <c r="J288" i="1"/>
  <c r="X260" i="1"/>
  <c r="X270" i="1" s="1"/>
  <c r="W260" i="1"/>
  <c r="W270" i="1" s="1"/>
  <c r="V260" i="1"/>
  <c r="V270" i="1" s="1"/>
  <c r="L260" i="1"/>
  <c r="L270" i="1" s="1"/>
  <c r="K260" i="1"/>
  <c r="K270" i="1" s="1"/>
  <c r="J260" i="1"/>
  <c r="J270" i="1" s="1"/>
  <c r="X289" i="1"/>
  <c r="W289" i="1"/>
  <c r="L289" i="1"/>
  <c r="K289" i="1"/>
  <c r="U255" i="1"/>
  <c r="I255" i="1"/>
  <c r="U253" i="1"/>
  <c r="I253" i="1"/>
  <c r="U252" i="1"/>
  <c r="I252" i="1"/>
  <c r="U251" i="1"/>
  <c r="I251" i="1"/>
  <c r="U250" i="1"/>
  <c r="I250" i="1"/>
  <c r="U249" i="1"/>
  <c r="I249" i="1"/>
  <c r="X246" i="1"/>
  <c r="W246" i="1"/>
  <c r="V246" i="1"/>
  <c r="U244" i="1"/>
  <c r="I244" i="1"/>
  <c r="X243" i="1"/>
  <c r="W243" i="1"/>
  <c r="V243" i="1"/>
  <c r="L243" i="1"/>
  <c r="K243" i="1"/>
  <c r="K247" i="1" s="1"/>
  <c r="J243" i="1"/>
  <c r="J247" i="1" s="1"/>
  <c r="U242" i="1"/>
  <c r="I242" i="1"/>
  <c r="X241" i="1"/>
  <c r="W241" i="1"/>
  <c r="V241" i="1"/>
  <c r="L247" i="1"/>
  <c r="U239" i="1"/>
  <c r="I239" i="1"/>
  <c r="X236" i="1"/>
  <c r="X237" i="1" s="1"/>
  <c r="W236" i="1"/>
  <c r="W237" i="1" s="1"/>
  <c r="V236" i="1"/>
  <c r="L236" i="1"/>
  <c r="L237" i="1" s="1"/>
  <c r="K236" i="1"/>
  <c r="K237" i="1" s="1"/>
  <c r="J236" i="1"/>
  <c r="I235" i="1"/>
  <c r="J231" i="1"/>
  <c r="X203" i="1"/>
  <c r="W203" i="1"/>
  <c r="W207" i="1" s="1"/>
  <c r="V203" i="1"/>
  <c r="L203" i="1"/>
  <c r="K203" i="1"/>
  <c r="J203" i="1"/>
  <c r="U200" i="1"/>
  <c r="X197" i="1"/>
  <c r="W197" i="1"/>
  <c r="V197" i="1"/>
  <c r="L197" i="1"/>
  <c r="K197" i="1"/>
  <c r="J197" i="1"/>
  <c r="U196" i="1"/>
  <c r="I196" i="1"/>
  <c r="X191" i="1"/>
  <c r="X192" i="1" s="1"/>
  <c r="W191" i="1"/>
  <c r="W192" i="1" s="1"/>
  <c r="V191" i="1"/>
  <c r="V192" i="1" s="1"/>
  <c r="L191" i="1"/>
  <c r="L192" i="1" s="1"/>
  <c r="K191" i="1"/>
  <c r="K192" i="1" s="1"/>
  <c r="J191" i="1"/>
  <c r="J192" i="1" s="1"/>
  <c r="U190" i="1"/>
  <c r="I190" i="1"/>
  <c r="U184" i="1"/>
  <c r="I184" i="1"/>
  <c r="X183" i="1"/>
  <c r="W183" i="1"/>
  <c r="V183" i="1"/>
  <c r="L183" i="1"/>
  <c r="K183" i="1"/>
  <c r="J183" i="1"/>
  <c r="U182" i="1"/>
  <c r="I182" i="1"/>
  <c r="X181" i="1"/>
  <c r="W181" i="1"/>
  <c r="V181" i="1"/>
  <c r="L181" i="1"/>
  <c r="K181" i="1"/>
  <c r="J181" i="1"/>
  <c r="X174" i="1"/>
  <c r="X178" i="1" s="1"/>
  <c r="W174" i="1"/>
  <c r="W178" i="1" s="1"/>
  <c r="L174" i="1"/>
  <c r="L178" i="1" s="1"/>
  <c r="K174" i="1"/>
  <c r="K178" i="1" s="1"/>
  <c r="J174" i="1"/>
  <c r="J178" i="1" s="1"/>
  <c r="U291" i="1"/>
  <c r="I291" i="1"/>
  <c r="U167" i="1"/>
  <c r="I167" i="1"/>
  <c r="X135" i="1"/>
  <c r="W135" i="1"/>
  <c r="V135" i="1"/>
  <c r="U132" i="1"/>
  <c r="I132" i="1"/>
  <c r="X131" i="1"/>
  <c r="W131" i="1"/>
  <c r="V131" i="1"/>
  <c r="L131" i="1"/>
  <c r="L165" i="1" s="1"/>
  <c r="K131" i="1"/>
  <c r="J131" i="1"/>
  <c r="I130" i="1"/>
  <c r="X129" i="1"/>
  <c r="W129" i="1"/>
  <c r="V129" i="1"/>
  <c r="K129" i="1"/>
  <c r="J129" i="1"/>
  <c r="U127" i="1"/>
  <c r="I127" i="1"/>
  <c r="X89" i="1"/>
  <c r="W89" i="1"/>
  <c r="V89" i="1"/>
  <c r="L89" i="1"/>
  <c r="K89" i="1"/>
  <c r="J89" i="1"/>
  <c r="X87" i="1"/>
  <c r="W87" i="1"/>
  <c r="V87" i="1"/>
  <c r="L87" i="1"/>
  <c r="K87" i="1"/>
  <c r="J87" i="1"/>
  <c r="X84" i="1"/>
  <c r="W84" i="1"/>
  <c r="V84" i="1"/>
  <c r="L84" i="1"/>
  <c r="K84" i="1"/>
  <c r="J84" i="1"/>
  <c r="U83" i="1"/>
  <c r="U81" i="1"/>
  <c r="U78" i="1"/>
  <c r="I78" i="1"/>
  <c r="X77" i="1"/>
  <c r="W77" i="1"/>
  <c r="V77" i="1"/>
  <c r="L77" i="1"/>
  <c r="K77" i="1"/>
  <c r="J77" i="1"/>
  <c r="U76" i="1"/>
  <c r="I76" i="1"/>
  <c r="X75" i="1"/>
  <c r="W75" i="1"/>
  <c r="V75" i="1"/>
  <c r="L75" i="1"/>
  <c r="K75" i="1"/>
  <c r="J75" i="1"/>
  <c r="U74" i="1"/>
  <c r="W73" i="1"/>
  <c r="V73" i="1"/>
  <c r="L73" i="1"/>
  <c r="K73" i="1"/>
  <c r="J73" i="1"/>
  <c r="I70" i="1"/>
  <c r="U65" i="1"/>
  <c r="I65" i="1"/>
  <c r="X56" i="1"/>
  <c r="U56" i="1" s="1"/>
  <c r="L56" i="1"/>
  <c r="L63" i="1" s="1"/>
  <c r="K56" i="1"/>
  <c r="K63" i="1" s="1"/>
  <c r="J56" i="1"/>
  <c r="J63" i="1" s="1"/>
  <c r="X45" i="1"/>
  <c r="W45" i="1"/>
  <c r="L45" i="1"/>
  <c r="K45" i="1"/>
  <c r="J45" i="1"/>
  <c r="X42" i="1"/>
  <c r="U42" i="1" s="1"/>
  <c r="W42" i="1"/>
  <c r="L42" i="1"/>
  <c r="K42" i="1"/>
  <c r="J42" i="1"/>
  <c r="X39" i="1"/>
  <c r="U39" i="1" s="1"/>
  <c r="W39" i="1"/>
  <c r="L39" i="1"/>
  <c r="K39" i="1"/>
  <c r="J39" i="1"/>
  <c r="X36" i="1"/>
  <c r="U36" i="1" s="1"/>
  <c r="W36" i="1"/>
  <c r="L36" i="1"/>
  <c r="K36" i="1"/>
  <c r="J36" i="1"/>
  <c r="I34" i="1"/>
  <c r="X33" i="1"/>
  <c r="U33" i="1" s="1"/>
  <c r="W33" i="1"/>
  <c r="L33" i="1"/>
  <c r="K33" i="1"/>
  <c r="J33" i="1"/>
  <c r="I31" i="1"/>
  <c r="X30" i="1"/>
  <c r="U30" i="1" s="1"/>
  <c r="W30" i="1"/>
  <c r="L30" i="1"/>
  <c r="K30" i="1"/>
  <c r="J30" i="1"/>
  <c r="X27" i="1"/>
  <c r="U27" i="1" s="1"/>
  <c r="W27" i="1"/>
  <c r="L27" i="1"/>
  <c r="K27" i="1"/>
  <c r="J27" i="1"/>
  <c r="X23" i="1"/>
  <c r="U23" i="1" s="1"/>
  <c r="W23" i="1"/>
  <c r="L23" i="1"/>
  <c r="K23" i="1"/>
  <c r="J23" i="1"/>
  <c r="X20" i="1"/>
  <c r="U20" i="1" s="1"/>
  <c r="W20" i="1"/>
  <c r="L20" i="1"/>
  <c r="K20" i="1"/>
  <c r="J20" i="1"/>
  <c r="X17" i="1"/>
  <c r="U17" i="1" s="1"/>
  <c r="W17" i="1"/>
  <c r="L17" i="1"/>
  <c r="K17" i="1"/>
  <c r="J17" i="1"/>
  <c r="J207" i="1" l="1"/>
  <c r="W52" i="1"/>
  <c r="J52" i="1"/>
  <c r="U45" i="1"/>
  <c r="X52" i="1"/>
  <c r="K52" i="1"/>
  <c r="L52" i="1"/>
  <c r="K207" i="1"/>
  <c r="X207" i="1"/>
  <c r="L207" i="1"/>
  <c r="V207" i="1"/>
  <c r="J165" i="1"/>
  <c r="V165" i="1"/>
  <c r="X165" i="1"/>
  <c r="K165" i="1"/>
  <c r="W165" i="1"/>
  <c r="X122" i="1"/>
  <c r="I270" i="1"/>
  <c r="J232" i="1"/>
  <c r="L122" i="1"/>
  <c r="U270" i="1"/>
  <c r="W122" i="1"/>
  <c r="K122" i="1"/>
  <c r="J188" i="1"/>
  <c r="W188" i="1"/>
  <c r="V122" i="1"/>
  <c r="L188" i="1"/>
  <c r="J122" i="1"/>
  <c r="V188" i="1"/>
  <c r="K188" i="1"/>
  <c r="X188" i="1"/>
  <c r="W63" i="1"/>
  <c r="V63" i="1"/>
  <c r="X63" i="1"/>
  <c r="W247" i="1"/>
  <c r="X247" i="1"/>
  <c r="V247" i="1"/>
  <c r="L271" i="1"/>
  <c r="K271" i="1"/>
  <c r="W231" i="1"/>
  <c r="I247" i="1"/>
  <c r="X231" i="1"/>
  <c r="L231" i="1"/>
  <c r="I231" i="1" s="1"/>
  <c r="I20" i="1"/>
  <c r="I260" i="1"/>
  <c r="I33" i="1"/>
  <c r="I17" i="1"/>
  <c r="U84" i="1"/>
  <c r="U87" i="1"/>
  <c r="U89" i="1"/>
  <c r="I45" i="1"/>
  <c r="U59" i="1"/>
  <c r="I84" i="1"/>
  <c r="I87" i="1"/>
  <c r="I89" i="1"/>
  <c r="U129" i="1"/>
  <c r="U131" i="1"/>
  <c r="I181" i="1"/>
  <c r="I183" i="1"/>
  <c r="K231" i="1"/>
  <c r="U241" i="1"/>
  <c r="U243" i="1"/>
  <c r="U246" i="1"/>
  <c r="V231" i="1"/>
  <c r="I23" i="1"/>
  <c r="I27" i="1"/>
  <c r="I30" i="1"/>
  <c r="I73" i="1"/>
  <c r="U75" i="1"/>
  <c r="U77" i="1"/>
  <c r="I36" i="1"/>
  <c r="I39" i="1"/>
  <c r="I42" i="1"/>
  <c r="I191" i="1"/>
  <c r="U197" i="1"/>
  <c r="U50" i="1"/>
  <c r="I56" i="1"/>
  <c r="I75" i="1"/>
  <c r="I77" i="1"/>
  <c r="U135" i="1"/>
  <c r="U174" i="1"/>
  <c r="U73" i="1"/>
  <c r="I197" i="1"/>
  <c r="I243" i="1"/>
  <c r="U80" i="1"/>
  <c r="I129" i="1"/>
  <c r="I131" i="1"/>
  <c r="U181" i="1"/>
  <c r="U183" i="1"/>
  <c r="U191" i="1"/>
  <c r="U203" i="1"/>
  <c r="U260" i="1"/>
  <c r="I80" i="1"/>
  <c r="U236" i="1"/>
  <c r="I236" i="1"/>
  <c r="I174" i="1"/>
  <c r="U288" i="1"/>
  <c r="I288" i="1"/>
  <c r="I203" i="1"/>
  <c r="J237" i="1"/>
  <c r="I237" i="1" s="1"/>
  <c r="V289" i="1"/>
  <c r="U258" i="1"/>
  <c r="U289" i="1" s="1"/>
  <c r="V237" i="1"/>
  <c r="U237" i="1" s="1"/>
  <c r="J289" i="1"/>
  <c r="I258" i="1"/>
  <c r="I289" i="1" s="1"/>
  <c r="U178" i="1" l="1"/>
  <c r="I165" i="1"/>
  <c r="U165" i="1"/>
  <c r="I178" i="1"/>
  <c r="J193" i="1"/>
  <c r="J271" i="1"/>
  <c r="W271" i="1"/>
  <c r="U247" i="1"/>
  <c r="X271" i="1"/>
  <c r="X193" i="1"/>
  <c r="X232" i="1"/>
  <c r="I52" i="1"/>
  <c r="I207" i="1"/>
  <c r="U207" i="1"/>
  <c r="I63" i="1"/>
  <c r="U63" i="1"/>
  <c r="V232" i="1"/>
  <c r="I192" i="1"/>
  <c r="U122" i="1"/>
  <c r="I122" i="1"/>
  <c r="L232" i="1"/>
  <c r="U188" i="1"/>
  <c r="V271" i="1"/>
  <c r="I188" i="1"/>
  <c r="U231" i="1"/>
  <c r="U52" i="1"/>
  <c r="W193" i="1"/>
  <c r="K193" i="1"/>
  <c r="K272" i="1" s="1"/>
  <c r="L193" i="1"/>
  <c r="V193" i="1"/>
  <c r="U192" i="1"/>
  <c r="W272" i="1" l="1"/>
  <c r="U271" i="1"/>
  <c r="I232" i="1"/>
  <c r="L272" i="1"/>
  <c r="I193" i="1"/>
  <c r="X272" i="1"/>
  <c r="X295" i="1" s="1"/>
  <c r="I271" i="1"/>
  <c r="U232" i="1"/>
  <c r="V272" i="1"/>
  <c r="V295" i="1" s="1"/>
  <c r="J272" i="1"/>
  <c r="U193" i="1"/>
  <c r="J286" i="1" l="1"/>
  <c r="I272" i="1"/>
  <c r="I286" i="1" s="1"/>
  <c r="U272" i="1"/>
  <c r="U286" i="1" s="1"/>
  <c r="X286" i="1"/>
  <c r="V286" i="1"/>
  <c r="J295" i="1"/>
  <c r="L286" i="1"/>
  <c r="L295" i="1"/>
  <c r="I295" i="1" l="1"/>
  <c r="U295" i="1"/>
</calcChain>
</file>

<file path=xl/sharedStrings.xml><?xml version="1.0" encoding="utf-8"?>
<sst xmlns="http://schemas.openxmlformats.org/spreadsheetml/2006/main" count="564" uniqueCount="256">
  <si>
    <t>tūkst. eurų</t>
  </si>
  <si>
    <t>Programos tikslo kodas</t>
  </si>
  <si>
    <t>Uždavinio kodas</t>
  </si>
  <si>
    <t>Priemonės kodas</t>
  </si>
  <si>
    <t>Priemonės pavadinimas</t>
  </si>
  <si>
    <t>Vykdytojo kodas</t>
  </si>
  <si>
    <t>Funkcinės klasifikacijos kodas</t>
  </si>
  <si>
    <t>Kodas biudžete</t>
  </si>
  <si>
    <t>Finansavimo šaltinis</t>
  </si>
  <si>
    <t>iš viso</t>
  </si>
  <si>
    <t>iš jų</t>
  </si>
  <si>
    <t>išlaidoms</t>
  </si>
  <si>
    <t>turtui įsigyti</t>
  </si>
  <si>
    <t xml:space="preserve">iš jų darbo užmokesčiui                    </t>
  </si>
  <si>
    <t>1 strateginis tikslas. Sudaryti palankias sąlygas sumaniems ir veikliems žmonėms gyventi ir veikti Klaipėdos rajone</t>
  </si>
  <si>
    <t>6 Susisiekimo ir inžinerinės infrastruktūros plėtros programa</t>
  </si>
  <si>
    <t xml:space="preserve">Prižiūrėti ir modernizuoti susisiekimo viešąją infrastruktūrą  Klaipėdos rajone </t>
  </si>
  <si>
    <t>Agluonėnų seniūnijos kelių, gatvių priežiūra ir remontas</t>
  </si>
  <si>
    <t>04.05.01.02</t>
  </si>
  <si>
    <t>6.1.1.1.25.</t>
  </si>
  <si>
    <t>SB</t>
  </si>
  <si>
    <t>KPPP</t>
  </si>
  <si>
    <t>Iš viso priemonei:</t>
  </si>
  <si>
    <t>Dauparų-Kvietinių seniūnijos kelių, gatvių priežiūra ir remontas</t>
  </si>
  <si>
    <t>6.1.1.1.26.</t>
  </si>
  <si>
    <t>Dovilų seniūnijos kelių, gatvių priežiūra ir remontas</t>
  </si>
  <si>
    <t>6.1.1.1.27.</t>
  </si>
  <si>
    <t>Endriejavo seniūnijos kelių, gatvių priežiūra ir remontas</t>
  </si>
  <si>
    <t>6.1.1.1.28.</t>
  </si>
  <si>
    <t>Gargždų  seniūnijos kelių, gatvių priežiūra ir remontas</t>
  </si>
  <si>
    <t>6.1.1.1.29.</t>
  </si>
  <si>
    <t>Judrėnų  seniūnijos kelių, gatvių priežiūra ir remontas</t>
  </si>
  <si>
    <t>6.1.1.1.30.</t>
  </si>
  <si>
    <t>Kretingalės  seniūnijos kelių, gatvių priežiūra ir remontas</t>
  </si>
  <si>
    <t>6.1.1.1.31.</t>
  </si>
  <si>
    <t>Priekulės seniūnijos kelių, gatvių priežiūra ir remontas</t>
  </si>
  <si>
    <t>6.1.1.1.32.</t>
  </si>
  <si>
    <t>Sendvario seniūnijos kelių, gatvių priežiūra ir remontas</t>
  </si>
  <si>
    <t>6.1.1.1.33.</t>
  </si>
  <si>
    <t>Veiviržėnų seniūnijos kelių, gatvių priežiūra ir remontas</t>
  </si>
  <si>
    <t>6.1.1.1.34.</t>
  </si>
  <si>
    <t>Vėžaičių seniūnijos kelių, gatvių priežiūra ir remontas</t>
  </si>
  <si>
    <t>6.1.1.1.35.</t>
  </si>
  <si>
    <t>Rezervas skiriamas apmokėti už nenumatytus darbus, atsirandančius sutartyse numatytų darbų vykdymo metu</t>
  </si>
  <si>
    <t>6.1.1.1.</t>
  </si>
  <si>
    <t>Iš viso SB lėšos</t>
  </si>
  <si>
    <t>Iš viso KPPP lėšos</t>
  </si>
  <si>
    <t>1</t>
  </si>
  <si>
    <t>Iš viso uždaviniui:</t>
  </si>
  <si>
    <t>Užtikrinti kokybišką darbų atlikimą modernizuojant susisiekimo viešąją infrastruktūrą</t>
  </si>
  <si>
    <t>Kelių priežiūros inžinerinės paslaugos</t>
  </si>
  <si>
    <t>Vietinės reikšmės kelių ir gatvių inventorizavimas ir įteisinimas</t>
  </si>
  <si>
    <t>6.1.1.30.</t>
  </si>
  <si>
    <t>2</t>
  </si>
  <si>
    <t>Modernizuoti Klaipėdos rajono savivaldybės gyvenviečių gatves</t>
  </si>
  <si>
    <t>6.1.2.22.</t>
  </si>
  <si>
    <t>04.09.01.03</t>
  </si>
  <si>
    <t>6.1.1.3.</t>
  </si>
  <si>
    <t>Gargždų miesto 176 gyvenamųjų namų kvartalo elektros sistemos sutvarkymas ir privažiavimo kelių įrengimas</t>
  </si>
  <si>
    <t>6.1.1.34.</t>
  </si>
  <si>
    <t>6.1.2.21.</t>
  </si>
  <si>
    <t>6.1.3.8.</t>
  </si>
  <si>
    <t>6.1.3.9.</t>
  </si>
  <si>
    <t>3</t>
  </si>
  <si>
    <t>Modernizuoti Klaipėdos rajono savivaldybės kelius</t>
  </si>
  <si>
    <t>6.1.2.10.</t>
  </si>
  <si>
    <t>6.1.4.6.</t>
  </si>
  <si>
    <t>6.1.4.2.</t>
  </si>
  <si>
    <t>Sendvario sen. Trušelių k. Danės  gatvės Nr. KL1412 techninio-darbo projekto parengimas ir rangos darbai</t>
  </si>
  <si>
    <t>6.1.4.5.</t>
  </si>
  <si>
    <t>4</t>
  </si>
  <si>
    <t>Modernizuoti Klaipėdos rajono savivaldybės atskirus pėsčiųjų ir dviračių takus</t>
  </si>
  <si>
    <t>6.1.5.6.</t>
  </si>
  <si>
    <t>ES</t>
  </si>
  <si>
    <t>Įgyvendinti atskiras eismo saugumo priemones</t>
  </si>
  <si>
    <t>Saugaus eismo priemonių užtikrinimas (pagal Saugaus eismo komisijos sprendimus)</t>
  </si>
  <si>
    <t>6.1.1.9.</t>
  </si>
  <si>
    <t>Gargždų miesto šviesoforų techninė priežiūra</t>
  </si>
  <si>
    <t>6.1.1.37.</t>
  </si>
  <si>
    <t>6.1.1.38.</t>
  </si>
  <si>
    <t>Prižiūrėti ir modernizuoti vidaus vandens kelius</t>
  </si>
  <si>
    <t>Vandens kelio Dreverna-Juodkrantė  nužymėjimas ir priežiūra navigacijos laikotarpiu</t>
  </si>
  <si>
    <t>6.1.2.2.</t>
  </si>
  <si>
    <t>Iš viso tikslui:</t>
  </si>
  <si>
    <t>Modernizuoti apšvietimo sistemą Klaipėdos rajone</t>
  </si>
  <si>
    <t>Atnaujinti ir įrengti apšvietimo sistemą Gargžduose ir Klaipėdos rajono gyvenvietėse</t>
  </si>
  <si>
    <t>06.04.01.01</t>
  </si>
  <si>
    <t>Naujų vartotojų elektros įrenginių prijungimas prie operatoriaus tinklų</t>
  </si>
  <si>
    <t>6.2.1.7.</t>
  </si>
  <si>
    <t>Užtikrinti gatvių apšvietimo infrastruktūros priežiūrą Klaipėdos rajono seniūnijose</t>
  </si>
  <si>
    <t>Agluonėnų seniūnijos gatvių apšvietimas</t>
  </si>
  <si>
    <t>6.2.2.1.25.</t>
  </si>
  <si>
    <t>Dauparų-Kvietinių seniūnijos gatvių apšvietimas</t>
  </si>
  <si>
    <t>6.2.2.2.26.</t>
  </si>
  <si>
    <t>Dovilų seniūnijos gatvių apšvietimas</t>
  </si>
  <si>
    <t>6.2.2.3.27.</t>
  </si>
  <si>
    <t>Endriejavo seniūnijos gatvių apšvietimas</t>
  </si>
  <si>
    <t>6.2.2.4.28.</t>
  </si>
  <si>
    <t>Gargždų seniūnijos gatvių apšvietimas</t>
  </si>
  <si>
    <t>6.2.2.5.29.</t>
  </si>
  <si>
    <t>Judrėnų seniūnijos gatvių apšvietimas</t>
  </si>
  <si>
    <t>6.2.2.6.30.</t>
  </si>
  <si>
    <t>Kretingalės seniūnijos gatvių apšvietimas</t>
  </si>
  <si>
    <t>6.2.2.7.31.</t>
  </si>
  <si>
    <t>Priekulės seniūnijos gatvių apšvietimas</t>
  </si>
  <si>
    <t>6.2.2.8.32.</t>
  </si>
  <si>
    <t>Sendvario seniūnijos gatvių apšvietimas</t>
  </si>
  <si>
    <t>6.2.2.9.33.</t>
  </si>
  <si>
    <t>Veiviržėnų seniūnijos gatvių apšvietimas</t>
  </si>
  <si>
    <t>6.2.2.10.34</t>
  </si>
  <si>
    <t>Vėžaičių seniūnijos gatvių apšvietimas</t>
  </si>
  <si>
    <t>6.2.2.11.35.</t>
  </si>
  <si>
    <t>Prižiūrėti ir gerinti kitą Klaipėdos rajono inžinerinę infrastruktūrą</t>
  </si>
  <si>
    <t>Gerinti sodų bendrijų viešąją infrastruktūrą</t>
  </si>
  <si>
    <t>Klaipėdos rajono sodininkų bendrijų specialiosios programos įgyvendinimas</t>
  </si>
  <si>
    <t>06.02.01.01</t>
  </si>
  <si>
    <t>6.3.1.1.</t>
  </si>
  <si>
    <t>Subsidija vežėjų nuostoliams kompensuoti (dotacija)</t>
  </si>
  <si>
    <t>04.05.01.01</t>
  </si>
  <si>
    <t>6.3.3.1.</t>
  </si>
  <si>
    <t>Keleivinio viešojo transporto kontrolės rajone organizavimas</t>
  </si>
  <si>
    <t>6.3.3.2.</t>
  </si>
  <si>
    <t>Autobusų stotelių įrengimas Klaipėdos rajone</t>
  </si>
  <si>
    <t>6.3.3.3.</t>
  </si>
  <si>
    <t>Sutvarkyti ir praplėsti kapines</t>
  </si>
  <si>
    <t>Agluonėnų, Gargždų, Priekulės, Vėžaičių, Veiviržėnų, Endriejavo, Judrėnų, Kretingalės, Sendvario kapinių projektavimas, sutvarkymas, praplėtimas</t>
  </si>
  <si>
    <t>6.3.4.1.25.</t>
  </si>
  <si>
    <t>6.3.4.1.28.</t>
  </si>
  <si>
    <t>6.3.4.1.34.</t>
  </si>
  <si>
    <t>6.3.4.1.29.</t>
  </si>
  <si>
    <t>6.3.4.1.32.</t>
  </si>
  <si>
    <t>6.3.4.1.35.</t>
  </si>
  <si>
    <t>6.3.4.1.30.</t>
  </si>
  <si>
    <t>6.3.4.1.31.</t>
  </si>
  <si>
    <t>6.3.4.1.33.</t>
  </si>
  <si>
    <t>6.3.4.5.</t>
  </si>
  <si>
    <t>Iš viso programai:</t>
  </si>
  <si>
    <t>IŠ VISO:</t>
  </si>
  <si>
    <t>SB 04</t>
  </si>
  <si>
    <t>SB 06</t>
  </si>
  <si>
    <t>04 SB</t>
  </si>
  <si>
    <t>06 SB</t>
  </si>
  <si>
    <t>04 KPPP</t>
  </si>
  <si>
    <t>04 LA</t>
  </si>
  <si>
    <t>06 Kt</t>
  </si>
  <si>
    <t>ES 04</t>
  </si>
  <si>
    <t>KPPP 04</t>
  </si>
  <si>
    <t>6.1.4.7.</t>
  </si>
  <si>
    <t>Privažiuojamojo kelio KL1432 (Lenkviečių g.) prie Aukštkiemių projektavimas ir rangos darbai</t>
  </si>
  <si>
    <t>Projekto „Priekulės miesto atvirų viešųjų erdvių tvarkymas“ įgyvendinimas</t>
  </si>
  <si>
    <t>VBES</t>
  </si>
  <si>
    <r>
      <t xml:space="preserve">Savivaldybės pajamos iš surenkamų mokesčių </t>
    </r>
    <r>
      <rPr>
        <b/>
        <sz val="8"/>
        <rFont val="Arial"/>
        <family val="2"/>
        <charset val="186"/>
      </rPr>
      <t>SB</t>
    </r>
  </si>
  <si>
    <r>
      <t xml:space="preserve">Kelių priežiūros ir plėtros programos lėšos </t>
    </r>
    <r>
      <rPr>
        <b/>
        <sz val="8"/>
        <rFont val="Arial"/>
        <family val="2"/>
        <charset val="186"/>
      </rPr>
      <t>KPPP</t>
    </r>
  </si>
  <si>
    <r>
      <t xml:space="preserve">Europos Sąjungos struktūrinių fondų lėšos </t>
    </r>
    <r>
      <rPr>
        <b/>
        <sz val="8"/>
        <rFont val="Arial"/>
        <family val="2"/>
        <charset val="186"/>
      </rPr>
      <t>ES</t>
    </r>
  </si>
  <si>
    <t>Kolumbariumo infrastruktūros įrengimas Laugalių kapinėse Lėbartų kaime</t>
  </si>
  <si>
    <t>6.1.2.25.</t>
  </si>
  <si>
    <t>Projekto „Vėžaičių dvaro parko teritorijos pritaikymas viešiesiems poreikiams“ įgyvendinimas</t>
  </si>
  <si>
    <t>6.1.3.20.</t>
  </si>
  <si>
    <t xml:space="preserve">Tilto Veiviržėnų sen. Pašlūžmio k. per Šlūžmės upę techninio projekto rengimas ir statyba </t>
  </si>
  <si>
    <t>6.1.3.21.</t>
  </si>
  <si>
    <t>6.3.4.7.</t>
  </si>
  <si>
    <t>Kapinių skaitmeninimas Klaipėdos rajono savivaldybėje</t>
  </si>
  <si>
    <t>6.1.1.39.</t>
  </si>
  <si>
    <t>6.2.1.29</t>
  </si>
  <si>
    <t>6.2.1.21.</t>
  </si>
  <si>
    <t>Gargždų miesto Pušų g.  įrengimas</t>
  </si>
  <si>
    <t>6.3.3.22.</t>
  </si>
  <si>
    <t>Automobilių stovėjimo aikštelių įrengimo Gargždų m. programa</t>
  </si>
  <si>
    <t>Automobilių stovėjimo rinkliavos rinkimo ir administravimo paslaugos vykdymas</t>
  </si>
  <si>
    <t>Iš viso Kt lėšos</t>
  </si>
  <si>
    <t>Iš viso ES/VBES lėšos</t>
  </si>
  <si>
    <t>Priekulės sen. Liaunų k., Pievų g KL8472 ir kelio Priekulė-Liaunai-Mieželiai (Fridriko Šrėderio g.) KL1222 projekto parengimas ir rangos darbai</t>
  </si>
  <si>
    <t>Kretingalės sen. Plikių mst. Grauminės g.,  KL1019 projekto parengimas ir rangos darbai</t>
  </si>
  <si>
    <t xml:space="preserve">Sendvario sen. Jakų k. Mėtų gatvės techninio projekto parengimas ir rangos darbai </t>
  </si>
  <si>
    <t>Šaligatvių įrengimas Vasario 16-osios g. Gargžduose (nuo Kęstučio g. iki Užuovėjos g.)</t>
  </si>
  <si>
    <t>Gargždų m. Kvietinių g. atkarpos nuo Klaipėdos g. iki Parko g. ir besiribojančių aikščių, skverų, dviračių takų, šaligatvių rekonstravimas</t>
  </si>
  <si>
    <t>6.1.5.5.</t>
  </si>
  <si>
    <t>Elektros stulpų ir priešgaisrinio hidranto, esančių Gėlynų g., Jonušų k. Dauparuose, kelio zonoje, pašalinimas ir kelio remontas</t>
  </si>
  <si>
    <t>Suprojektuotų Gargždų miesto gyvenamųjų kvartalų (atlyginant piliečiams už nuosavybę turėtą žemės ir kitą turtą Gargždų mieste) rangos darbai</t>
  </si>
  <si>
    <t>6.1.1.57.</t>
  </si>
  <si>
    <t>VLK</t>
  </si>
  <si>
    <t>Iš viso VLK lėšos</t>
  </si>
  <si>
    <r>
      <t xml:space="preserve">Viršplaninės pajamos (praėjusių metų) </t>
    </r>
    <r>
      <rPr>
        <b/>
        <sz val="8"/>
        <rFont val="Arial"/>
        <family val="2"/>
        <charset val="186"/>
      </rPr>
      <t>VLK</t>
    </r>
  </si>
  <si>
    <r>
      <t>Valstybės biudžeto lėšos ES struktūrinių fondų projektams</t>
    </r>
    <r>
      <rPr>
        <b/>
        <sz val="8"/>
        <rFont val="Arial"/>
        <family val="2"/>
        <charset val="186"/>
      </rPr>
      <t xml:space="preserve"> VBES</t>
    </r>
  </si>
  <si>
    <t>Eismo saugumo ir aplinkos apsaugos priemonių diegimo projekto įgyvendinimas Klaipėdos rajone</t>
  </si>
  <si>
    <t>Vietinės reikšmės kelių su žvyro danga asfaltavimas</t>
  </si>
  <si>
    <t xml:space="preserve">Mėgėjų sodų teritorijoje esančių vietinės reikšmės kelių remontas </t>
  </si>
  <si>
    <t>6.1.3.28.</t>
  </si>
  <si>
    <t>6.1.4.14.</t>
  </si>
  <si>
    <t>6.1.4.13.</t>
  </si>
  <si>
    <t>6.1.4.12.</t>
  </si>
  <si>
    <t>6.1.4.11.</t>
  </si>
  <si>
    <t>6.1.3.29</t>
  </si>
  <si>
    <t>6.1.3.27</t>
  </si>
  <si>
    <t>6.1.3.22.</t>
  </si>
  <si>
    <t>2022 m. išlaidų projektas</t>
  </si>
  <si>
    <t>Dulkėtumo mažinimas Klaipėdos rajono keliuose ir gatvėse</t>
  </si>
  <si>
    <t>Sendvario seniūnijos inžinerinės infrastruktūros remontas ir įrengimas</t>
  </si>
  <si>
    <t>Klaipėdos rajono seniūnijų gatvių apšvietimo sistemų palaikymas ir plėtra</t>
  </si>
  <si>
    <t>6.1.1.40.</t>
  </si>
  <si>
    <t>6.1.3.30</t>
  </si>
  <si>
    <t>6.1.4.15.</t>
  </si>
  <si>
    <t>Tilto, esančio kelyje į Jokšus (kelio Nr. KL1238), remonto techninio projekto parengimas ir rangos darbai</t>
  </si>
  <si>
    <t xml:space="preserve">Savivaldybės prisidėjimas prie fizinių ar juridinių asmenų, pageidaujančių skirti tikslinių lėšų Klaipėdos rajono vietinės reikšmės kelių juostoje esantiems kelių statiniams ir daugiabučių kiemams projektuoti, rekonstruoti, taisyti </t>
  </si>
  <si>
    <t>Projekto "Drevernos viešųjų erdvių pritaikymas žvejų bendruomenės ir turistų poreikiams" įgyvendinimas</t>
  </si>
  <si>
    <t>Dovilų seniūnijos vietinės reikšmės kelio Nr. KL0401 Rimkai–Lėbartai–Dovilai techninio projekto parengimas ir rangos darbai</t>
  </si>
  <si>
    <t>Prisidėjimas prie Kelių direkcijos pirmumo teise įgyvendinamų projektų rajone ir techninių projektų parengimas</t>
  </si>
  <si>
    <t>Dovilų ir Priekulės seniūnijos, vietinės reikšmės kelio Nr. KL0407 Dumpiai–Kaspariškės– Gručeikiai rekonstravimas</t>
  </si>
  <si>
    <t>Dovilų sen. kelio Kiškėnai-Lėbartai-Ketvergiai (Hugo Šojaus g.) KL0402 rekonstrukcija</t>
  </si>
  <si>
    <t>6.1.4.16.</t>
  </si>
  <si>
    <t>Projekto „Pėsčiųjų ir dviračių takų įrengimas Pušų gatvėje, Kvietinių gatvėje ir palei Kretingos plentą Gargždų mieste" įgyvendinimas</t>
  </si>
  <si>
    <t xml:space="preserve">Priekulės seniūnijos infrastruktūros plėtra ir remontas </t>
  </si>
  <si>
    <t>6.1.1.42.</t>
  </si>
  <si>
    <t>6.2.1.30.</t>
  </si>
  <si>
    <t>19 Agl</t>
  </si>
  <si>
    <t>22 Endr</t>
  </si>
  <si>
    <t>23 Grg</t>
  </si>
  <si>
    <t>24 Judr</t>
  </si>
  <si>
    <t>25 Kret</t>
  </si>
  <si>
    <t>26 Prkl</t>
  </si>
  <si>
    <t>27 Send</t>
  </si>
  <si>
    <t>28 Veiv</t>
  </si>
  <si>
    <t>29 Vėž</t>
  </si>
  <si>
    <t>Teritorijos sutvarkymo ir mažosios architektūros elementų tarp Klaipėdos, J. Janonio, Žemaitės, Kvietinių g. Gargždų m. techninio projekto parengimas ir įgyvendinimas</t>
  </si>
  <si>
    <t>Kolumbariumų projektavimas ir statyba</t>
  </si>
  <si>
    <t>6.3.4.9.</t>
  </si>
  <si>
    <t>Projekto "Kelių ir gatvių apšvietimo sistemos infrastruktūros modernizavimas Klaipėdos rajone" įgyvendinimas</t>
  </si>
  <si>
    <t>6.3.4.7.29.</t>
  </si>
  <si>
    <t>6.3.4.7.34.</t>
  </si>
  <si>
    <t>Sendvario sen. Jakų k. Pašto gatvės Nr. KL8755 techninio-darbo projekto parengimas ir įgyvendinimas</t>
  </si>
  <si>
    <t>6.1.3.31.</t>
  </si>
  <si>
    <t>Klaipėdos rajono ilgalaikio susisiekimo infrastruktūros objektų vystymo plane iki 2025 metų numatytų vietinės reikšmės kelių projektų parengimas ir įgyvendinimas</t>
  </si>
  <si>
    <t>Gargždų miesto kiemų,  skersgatvių, kelio dangų, pėsčiųjų takų, apšvietimo remontas ir įrengimas</t>
  </si>
  <si>
    <t>2023 m. išlaidų projektas</t>
  </si>
  <si>
    <t>S</t>
  </si>
  <si>
    <t>2020 m. faktas</t>
  </si>
  <si>
    <t>2021-2023 METŲ SUSISIEKIMO IR INŽINERINĖS INFRASTRUKTŪROS PLĖTROS PROGRAMOS TIKSLŲ, UŽDAVINIŲ IR PRIEMONIŲ ASIGNAVIMŲ SUVESTINĖ</t>
  </si>
  <si>
    <t>VBD (covid)</t>
  </si>
  <si>
    <r>
      <t xml:space="preserve">Gaunamos lėšos pandemijos pasekmėms šalinti </t>
    </r>
    <r>
      <rPr>
        <b/>
        <sz val="8"/>
        <rFont val="Arial"/>
        <family val="2"/>
        <charset val="186"/>
      </rPr>
      <t>VBD (covid)</t>
    </r>
  </si>
  <si>
    <r>
      <t xml:space="preserve">Kitos lėšos </t>
    </r>
    <r>
      <rPr>
        <b/>
        <sz val="8"/>
        <rFont val="Arial"/>
        <family val="2"/>
        <charset val="186"/>
      </rPr>
      <t>Kt</t>
    </r>
  </si>
  <si>
    <t>Kt</t>
  </si>
  <si>
    <t>Klaipėdos rajono savivaldybės strateginio
veiklos plano 2021-2023 m. 
1 priedas</t>
  </si>
  <si>
    <t>2021 m. asignavimai</t>
  </si>
  <si>
    <t>Susisiekimo infrastruktūros atnaujinimas seniūnijose</t>
  </si>
  <si>
    <r>
      <t xml:space="preserve">Pajamos už paslaugas ir nuomą </t>
    </r>
    <r>
      <rPr>
        <b/>
        <sz val="8"/>
        <rFont val="Arial"/>
        <family val="2"/>
        <charset val="186"/>
      </rPr>
      <t>S</t>
    </r>
  </si>
  <si>
    <t>Prižiūrėti gyvenviečių gatves ir kelius Klaipėdos rajono seniūnijose bei vykdyti jų einamąjį remontą</t>
  </si>
  <si>
    <t>Gerinti keleivių pervežimą viešuoju transportu</t>
  </si>
  <si>
    <t>SL</t>
  </si>
  <si>
    <r>
      <t xml:space="preserve">Skolintos lėšos </t>
    </r>
    <r>
      <rPr>
        <b/>
        <sz val="8"/>
        <rFont val="Arial"/>
        <family val="2"/>
        <charset val="186"/>
      </rPr>
      <t>SL</t>
    </r>
  </si>
  <si>
    <t>LK</t>
  </si>
  <si>
    <t>Iš viso LK lėšos</t>
  </si>
  <si>
    <r>
      <t xml:space="preserve">Savivaldybės biudžeto lėšų nepanaudoti likučiai </t>
    </r>
    <r>
      <rPr>
        <b/>
        <sz val="8"/>
        <rFont val="Arial"/>
        <family val="2"/>
        <charset val="186"/>
      </rPr>
      <t>LK</t>
    </r>
  </si>
  <si>
    <t>6.3.4.7.28</t>
  </si>
  <si>
    <t>6.3.4.7.35</t>
  </si>
  <si>
    <r>
      <t xml:space="preserve">Dotacija 2020 m. savivaldybių biudžetų negautoms pajamoms padengti </t>
    </r>
    <r>
      <rPr>
        <b/>
        <sz val="8"/>
        <rFont val="Arial"/>
        <family val="2"/>
        <charset val="186"/>
      </rPr>
      <t>VBD (GNP)</t>
    </r>
  </si>
  <si>
    <t>VBD (GNP)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</si>
</sst>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186"/>
      <scheme val="minor"/>
    </font>
    <font>
      <sz val="7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7"/>
      <name val="Arial"/>
      <family val="2"/>
      <charset val="186"/>
    </font>
    <font>
      <sz val="8"/>
      <color rgb="FFFF0000"/>
      <name val="Arial"/>
      <family val="2"/>
      <charset val="186"/>
    </font>
    <font>
      <b/>
      <sz val="10"/>
      <name val="Arial"/>
      <family val="2"/>
      <charset val="186"/>
    </font>
    <font>
      <sz val="11"/>
      <color rgb="FF9C0006"/>
      <name val="Calibri"/>
      <family val="2"/>
      <charset val="186"/>
      <scheme val="minor"/>
    </font>
    <font>
      <sz val="8"/>
      <color theme="1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10" borderId="0" applyNumberFormat="0" applyBorder="0" applyAlignment="0" applyProtection="0"/>
  </cellStyleXfs>
  <cellXfs count="628">
    <xf numFmtId="0" fontId="0" fillId="0" borderId="0" xfId="0"/>
    <xf numFmtId="1" fontId="1" fillId="0" borderId="0" xfId="0" applyNumberFormat="1" applyFont="1"/>
    <xf numFmtId="0" fontId="1" fillId="0" borderId="0" xfId="0" applyFont="1" applyFill="1"/>
    <xf numFmtId="1" fontId="1" fillId="0" borderId="0" xfId="0" applyNumberFormat="1" applyFont="1" applyFill="1"/>
    <xf numFmtId="0" fontId="1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11" xfId="0" applyNumberFormat="1" applyFont="1" applyBorder="1" applyAlignment="1">
      <alignment horizontal="center" vertical="center" textRotation="90" wrapText="1"/>
    </xf>
    <xf numFmtId="164" fontId="3" fillId="0" borderId="26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6" borderId="32" xfId="0" applyNumberFormat="1" applyFont="1" applyFill="1" applyBorder="1" applyAlignment="1">
      <alignment horizontal="center" vertical="center"/>
    </xf>
    <xf numFmtId="164" fontId="3" fillId="6" borderId="33" xfId="0" applyNumberFormat="1" applyFont="1" applyFill="1" applyBorder="1" applyAlignment="1">
      <alignment horizontal="center" vertical="center"/>
    </xf>
    <xf numFmtId="164" fontId="3" fillId="6" borderId="34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/>
    </xf>
    <xf numFmtId="164" fontId="3" fillId="6" borderId="5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3" fillId="6" borderId="5" xfId="0" applyNumberFormat="1" applyFont="1" applyFill="1" applyBorder="1" applyAlignment="1">
      <alignment horizontal="center" vertical="center" wrapText="1"/>
    </xf>
    <xf numFmtId="164" fontId="3" fillId="5" borderId="39" xfId="0" applyNumberFormat="1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164" fontId="3" fillId="5" borderId="32" xfId="0" applyNumberFormat="1" applyFont="1" applyFill="1" applyBorder="1" applyAlignment="1">
      <alignment horizontal="center" vertical="center"/>
    </xf>
    <xf numFmtId="164" fontId="3" fillId="5" borderId="33" xfId="0" applyNumberFormat="1" applyFont="1" applyFill="1" applyBorder="1" applyAlignment="1">
      <alignment horizontal="center" vertical="center"/>
    </xf>
    <xf numFmtId="164" fontId="3" fillId="5" borderId="34" xfId="0" applyNumberFormat="1" applyFont="1" applyFill="1" applyBorder="1" applyAlignment="1">
      <alignment horizontal="center" vertical="center"/>
    </xf>
    <xf numFmtId="164" fontId="3" fillId="6" borderId="39" xfId="0" applyNumberFormat="1" applyFont="1" applyFill="1" applyBorder="1" applyAlignment="1">
      <alignment horizontal="center" vertical="center"/>
    </xf>
    <xf numFmtId="164" fontId="3" fillId="6" borderId="35" xfId="0" applyNumberFormat="1" applyFont="1" applyFill="1" applyBorder="1" applyAlignment="1">
      <alignment horizontal="center" vertical="center"/>
    </xf>
    <xf numFmtId="164" fontId="3" fillId="6" borderId="36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/>
    </xf>
    <xf numFmtId="164" fontId="3" fillId="8" borderId="3" xfId="0" applyNumberFormat="1" applyFont="1" applyFill="1" applyBorder="1" applyAlignment="1">
      <alignment horizontal="center" vertical="center"/>
    </xf>
    <xf numFmtId="164" fontId="3" fillId="8" borderId="5" xfId="0" applyNumberFormat="1" applyFont="1" applyFill="1" applyBorder="1" applyAlignment="1">
      <alignment horizontal="center" vertical="center"/>
    </xf>
    <xf numFmtId="164" fontId="3" fillId="8" borderId="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45" xfId="0" applyNumberFormat="1" applyFont="1" applyFill="1" applyBorder="1" applyAlignment="1">
      <alignment horizontal="center" vertical="center"/>
    </xf>
    <xf numFmtId="164" fontId="3" fillId="6" borderId="48" xfId="0" applyNumberFormat="1" applyFont="1" applyFill="1" applyBorder="1" applyAlignment="1">
      <alignment horizontal="center" vertical="center"/>
    </xf>
    <xf numFmtId="164" fontId="3" fillId="6" borderId="41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center" vertical="center" wrapText="1"/>
    </xf>
    <xf numFmtId="164" fontId="3" fillId="5" borderId="48" xfId="0" applyNumberFormat="1" applyFont="1" applyFill="1" applyBorder="1" applyAlignment="1">
      <alignment horizontal="center" vertical="center"/>
    </xf>
    <xf numFmtId="164" fontId="3" fillId="4" borderId="32" xfId="0" applyNumberFormat="1" applyFont="1" applyFill="1" applyBorder="1" applyAlignment="1">
      <alignment horizontal="center" vertical="center"/>
    </xf>
    <xf numFmtId="164" fontId="3" fillId="4" borderId="33" xfId="0" applyNumberFormat="1" applyFont="1" applyFill="1" applyBorder="1" applyAlignment="1">
      <alignment horizontal="center" vertical="center"/>
    </xf>
    <xf numFmtId="164" fontId="3" fillId="4" borderId="34" xfId="0" applyNumberFormat="1" applyFont="1" applyFill="1" applyBorder="1" applyAlignment="1">
      <alignment horizontal="center" vertical="center"/>
    </xf>
    <xf numFmtId="164" fontId="3" fillId="6" borderId="18" xfId="0" applyNumberFormat="1" applyFont="1" applyFill="1" applyBorder="1" applyAlignment="1">
      <alignment horizontal="center" vertical="center"/>
    </xf>
    <xf numFmtId="164" fontId="3" fillId="5" borderId="41" xfId="0" applyNumberFormat="1" applyFont="1" applyFill="1" applyBorder="1" applyAlignment="1">
      <alignment horizontal="center" vertical="center"/>
    </xf>
    <xf numFmtId="164" fontId="3" fillId="5" borderId="49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164" fontId="3" fillId="5" borderId="5" xfId="0" applyNumberFormat="1" applyFont="1" applyFill="1" applyBorder="1" applyAlignment="1">
      <alignment horizontal="center" vertical="center"/>
    </xf>
    <xf numFmtId="164" fontId="2" fillId="9" borderId="26" xfId="0" applyNumberFormat="1" applyFont="1" applyFill="1" applyBorder="1" applyAlignment="1">
      <alignment horizontal="center" vertical="center"/>
    </xf>
    <xf numFmtId="164" fontId="2" fillId="9" borderId="27" xfId="0" applyNumberFormat="1" applyFont="1" applyFill="1" applyBorder="1" applyAlignment="1">
      <alignment horizontal="center" vertical="center"/>
    </xf>
    <xf numFmtId="164" fontId="2" fillId="9" borderId="28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8" fillId="0" borderId="0" xfId="0" applyFont="1" applyBorder="1"/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/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/>
    <xf numFmtId="0" fontId="6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164" fontId="3" fillId="0" borderId="57" xfId="0" applyNumberFormat="1" applyFont="1" applyFill="1" applyBorder="1" applyAlignment="1">
      <alignment horizontal="center" vertical="center" wrapText="1"/>
    </xf>
    <xf numFmtId="164" fontId="3" fillId="0" borderId="58" xfId="0" applyNumberFormat="1" applyFont="1" applyFill="1" applyBorder="1" applyAlignment="1">
      <alignment horizontal="center" vertical="center" wrapText="1"/>
    </xf>
    <xf numFmtId="164" fontId="3" fillId="6" borderId="18" xfId="0" applyNumberFormat="1" applyFont="1" applyFill="1" applyBorder="1" applyAlignment="1">
      <alignment horizontal="center" vertical="center" wrapText="1"/>
    </xf>
    <xf numFmtId="164" fontId="3" fillId="6" borderId="33" xfId="0" applyNumberFormat="1" applyFont="1" applyFill="1" applyBorder="1" applyAlignment="1">
      <alignment horizontal="center" vertical="center" wrapText="1"/>
    </xf>
    <xf numFmtId="164" fontId="3" fillId="6" borderId="34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164" fontId="3" fillId="0" borderId="11" xfId="0" applyNumberFormat="1" applyFont="1" applyBorder="1" applyAlignment="1">
      <alignment horizontal="center" vertical="center" textRotation="90"/>
    </xf>
    <xf numFmtId="1" fontId="3" fillId="0" borderId="0" xfId="0" applyNumberFormat="1" applyFont="1"/>
    <xf numFmtId="1" fontId="3" fillId="0" borderId="0" xfId="0" applyNumberFormat="1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" fontId="3" fillId="4" borderId="21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5" borderId="22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" fontId="3" fillId="4" borderId="38" xfId="0" applyNumberFormat="1" applyFont="1" applyFill="1" applyBorder="1" applyAlignment="1">
      <alignment horizontal="center" vertical="center" wrapText="1"/>
    </xf>
    <xf numFmtId="164" fontId="3" fillId="5" borderId="9" xfId="0" quotePrefix="1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3" fillId="5" borderId="28" xfId="0" quotePrefix="1" applyNumberFormat="1" applyFont="1" applyFill="1" applyBorder="1" applyAlignment="1">
      <alignment horizontal="center" vertical="center" wrapText="1"/>
    </xf>
    <xf numFmtId="1" fontId="3" fillId="4" borderId="26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/>
    </xf>
    <xf numFmtId="1" fontId="3" fillId="5" borderId="17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 wrapText="1"/>
    </xf>
    <xf numFmtId="1" fontId="3" fillId="5" borderId="12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/>
    </xf>
    <xf numFmtId="1" fontId="3" fillId="5" borderId="9" xfId="0" applyNumberFormat="1" applyFont="1" applyFill="1" applyBorder="1" applyAlignment="1">
      <alignment horizontal="center" vertical="center"/>
    </xf>
    <xf numFmtId="1" fontId="3" fillId="4" borderId="26" xfId="0" applyNumberFormat="1" applyFont="1" applyFill="1" applyBorder="1" applyAlignment="1">
      <alignment horizontal="center" vertical="center"/>
    </xf>
    <xf numFmtId="1" fontId="3" fillId="5" borderId="22" xfId="0" applyNumberFormat="1" applyFont="1" applyFill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7" borderId="25" xfId="0" applyNumberFormat="1" applyFont="1" applyFill="1" applyBorder="1" applyAlignment="1">
      <alignment horizontal="center" vertical="center" wrapText="1"/>
    </xf>
    <xf numFmtId="1" fontId="3" fillId="4" borderId="50" xfId="0" applyNumberFormat="1" applyFont="1" applyFill="1" applyBorder="1" applyAlignment="1">
      <alignment horizontal="center" vertical="center"/>
    </xf>
    <xf numFmtId="1" fontId="3" fillId="5" borderId="28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>
      <alignment horizontal="center" vertical="center" wrapText="1"/>
    </xf>
    <xf numFmtId="1" fontId="3" fillId="5" borderId="8" xfId="0" applyNumberFormat="1" applyFont="1" applyFill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 wrapText="1" shrinkToFit="1"/>
    </xf>
    <xf numFmtId="164" fontId="3" fillId="7" borderId="2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64" fontId="3" fillId="7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 shrinkToFit="1"/>
    </xf>
    <xf numFmtId="1" fontId="3" fillId="4" borderId="37" xfId="0" applyNumberFormat="1" applyFont="1" applyFill="1" applyBorder="1" applyAlignment="1">
      <alignment horizontal="center" vertical="center"/>
    </xf>
    <xf numFmtId="164" fontId="3" fillId="5" borderId="22" xfId="0" quotePrefix="1" applyNumberFormat="1" applyFont="1" applyFill="1" applyBorder="1" applyAlignment="1">
      <alignment horizontal="center" vertical="center" wrapText="1"/>
    </xf>
    <xf numFmtId="164" fontId="3" fillId="6" borderId="46" xfId="0" applyNumberFormat="1" applyFont="1" applyFill="1" applyBorder="1" applyAlignment="1">
      <alignment horizontal="center" vertical="center" wrapText="1"/>
    </xf>
    <xf numFmtId="164" fontId="3" fillId="6" borderId="41" xfId="0" applyNumberFormat="1" applyFont="1" applyFill="1" applyBorder="1" applyAlignment="1">
      <alignment horizontal="center" vertical="center" wrapText="1"/>
    </xf>
    <xf numFmtId="164" fontId="3" fillId="6" borderId="49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" fontId="3" fillId="5" borderId="24" xfId="0" applyNumberFormat="1" applyFont="1" applyFill="1" applyBorder="1" applyAlignment="1">
      <alignment horizontal="center" vertical="center"/>
    </xf>
    <xf numFmtId="164" fontId="3" fillId="6" borderId="51" xfId="0" applyNumberFormat="1" applyFont="1" applyFill="1" applyBorder="1" applyAlignment="1">
      <alignment horizontal="center" vertical="center"/>
    </xf>
    <xf numFmtId="164" fontId="3" fillId="8" borderId="32" xfId="0" applyNumberFormat="1" applyFont="1" applyFill="1" applyBorder="1" applyAlignment="1">
      <alignment horizontal="center" vertical="center"/>
    </xf>
    <xf numFmtId="164" fontId="3" fillId="8" borderId="33" xfId="0" applyNumberFormat="1" applyFont="1" applyFill="1" applyBorder="1" applyAlignment="1">
      <alignment horizontal="center" vertical="center"/>
    </xf>
    <xf numFmtId="164" fontId="3" fillId="8" borderId="51" xfId="0" applyNumberFormat="1" applyFont="1" applyFill="1" applyBorder="1" applyAlignment="1">
      <alignment horizontal="center" vertical="center"/>
    </xf>
    <xf numFmtId="164" fontId="3" fillId="8" borderId="34" xfId="0" applyNumberFormat="1" applyFont="1" applyFill="1" applyBorder="1" applyAlignment="1">
      <alignment horizontal="center" vertical="center"/>
    </xf>
    <xf numFmtId="164" fontId="3" fillId="8" borderId="60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64" fontId="3" fillId="5" borderId="18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5" borderId="32" xfId="0" applyNumberFormat="1" applyFont="1" applyFill="1" applyBorder="1" applyAlignment="1">
      <alignment horizontal="center" vertical="center"/>
    </xf>
    <xf numFmtId="164" fontId="3" fillId="5" borderId="33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3" fillId="8" borderId="23" xfId="0" applyNumberFormat="1" applyFont="1" applyFill="1" applyBorder="1" applyAlignment="1">
      <alignment horizontal="right" vertical="center" wrapText="1"/>
    </xf>
    <xf numFmtId="164" fontId="3" fillId="6" borderId="61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3" fillId="6" borderId="39" xfId="0" applyNumberFormat="1" applyFont="1" applyFill="1" applyBorder="1" applyAlignment="1">
      <alignment horizontal="center" vertical="center" wrapText="1"/>
    </xf>
    <xf numFmtId="164" fontId="3" fillId="6" borderId="35" xfId="0" applyNumberFormat="1" applyFont="1" applyFill="1" applyBorder="1" applyAlignment="1">
      <alignment horizontal="center" vertical="center" wrapText="1"/>
    </xf>
    <xf numFmtId="164" fontId="3" fillId="6" borderId="32" xfId="0" applyNumberFormat="1" applyFont="1" applyFill="1" applyBorder="1" applyAlignment="1">
      <alignment horizontal="center" vertical="center" wrapText="1"/>
    </xf>
    <xf numFmtId="164" fontId="3" fillId="6" borderId="48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" fontId="3" fillId="4" borderId="26" xfId="0" applyNumberFormat="1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 wrapText="1"/>
    </xf>
    <xf numFmtId="1" fontId="3" fillId="5" borderId="25" xfId="0" applyNumberFormat="1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8" borderId="42" xfId="0" applyNumberFormat="1" applyFont="1" applyFill="1" applyBorder="1" applyAlignment="1">
      <alignment horizontal="center" vertical="center"/>
    </xf>
    <xf numFmtId="164" fontId="3" fillId="8" borderId="23" xfId="0" applyNumberFormat="1" applyFont="1" applyFill="1" applyBorder="1" applyAlignment="1">
      <alignment horizontal="center" vertical="center"/>
    </xf>
    <xf numFmtId="164" fontId="3" fillId="8" borderId="24" xfId="0" applyNumberFormat="1" applyFont="1" applyFill="1" applyBorder="1" applyAlignment="1">
      <alignment horizontal="center" vertical="center"/>
    </xf>
    <xf numFmtId="164" fontId="3" fillId="8" borderId="25" xfId="0" applyNumberFormat="1" applyFont="1" applyFill="1" applyBorder="1" applyAlignment="1">
      <alignment horizontal="center" vertical="center"/>
    </xf>
    <xf numFmtId="164" fontId="3" fillId="8" borderId="28" xfId="0" applyNumberFormat="1" applyFont="1" applyFill="1" applyBorder="1" applyAlignment="1">
      <alignment horizontal="center" vertical="center" wrapText="1"/>
    </xf>
    <xf numFmtId="164" fontId="3" fillId="8" borderId="26" xfId="0" applyNumberFormat="1" applyFont="1" applyFill="1" applyBorder="1" applyAlignment="1">
      <alignment horizontal="center" vertical="center" wrapText="1"/>
    </xf>
    <xf numFmtId="164" fontId="3" fillId="0" borderId="48" xfId="0" applyNumberFormat="1" applyFont="1" applyFill="1" applyBorder="1" applyAlignment="1">
      <alignment horizontal="center" vertical="center"/>
    </xf>
    <xf numFmtId="164" fontId="3" fillId="0" borderId="41" xfId="0" applyNumberFormat="1" applyFont="1" applyFill="1" applyBorder="1" applyAlignment="1">
      <alignment horizontal="center" vertical="center"/>
    </xf>
    <xf numFmtId="164" fontId="3" fillId="0" borderId="49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8" borderId="27" xfId="0" applyNumberFormat="1" applyFont="1" applyFill="1" applyBorder="1" applyAlignment="1">
      <alignment horizontal="center" vertical="center" wrapText="1"/>
    </xf>
    <xf numFmtId="0" fontId="9" fillId="8" borderId="0" xfId="1" applyFill="1" applyBorder="1"/>
    <xf numFmtId="164" fontId="3" fillId="8" borderId="10" xfId="0" applyNumberFormat="1" applyFont="1" applyFill="1" applyBorder="1" applyAlignment="1">
      <alignment horizontal="center" vertical="center"/>
    </xf>
    <xf numFmtId="164" fontId="3" fillId="8" borderId="11" xfId="0" applyNumberFormat="1" applyFont="1" applyFill="1" applyBorder="1" applyAlignment="1">
      <alignment horizontal="center" vertical="center"/>
    </xf>
    <xf numFmtId="164" fontId="3" fillId="8" borderId="17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6" borderId="29" xfId="0" applyNumberFormat="1" applyFont="1" applyFill="1" applyBorder="1" applyAlignment="1">
      <alignment horizontal="right" vertical="center" wrapText="1"/>
    </xf>
    <xf numFmtId="164" fontId="3" fillId="6" borderId="30" xfId="0" applyNumberFormat="1" applyFont="1" applyFill="1" applyBorder="1" applyAlignment="1">
      <alignment horizontal="right" vertical="center" wrapText="1"/>
    </xf>
    <xf numFmtId="1" fontId="3" fillId="5" borderId="28" xfId="0" applyNumberFormat="1" applyFont="1" applyFill="1" applyBorder="1" applyAlignment="1">
      <alignment horizontal="center" vertical="center" wrapText="1"/>
    </xf>
    <xf numFmtId="1" fontId="3" fillId="4" borderId="38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6" borderId="40" xfId="0" applyNumberFormat="1" applyFont="1" applyFill="1" applyBorder="1" applyAlignment="1">
      <alignment horizontal="center" vertical="center" wrapText="1"/>
    </xf>
    <xf numFmtId="164" fontId="3" fillId="6" borderId="19" xfId="0" applyNumberFormat="1" applyFont="1" applyFill="1" applyBorder="1" applyAlignment="1">
      <alignment vertical="center" wrapText="1"/>
    </xf>
    <xf numFmtId="164" fontId="3" fillId="6" borderId="51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6" borderId="18" xfId="0" applyNumberFormat="1" applyFont="1" applyFill="1" applyBorder="1" applyAlignment="1">
      <alignment horizontal="right" vertical="center" wrapText="1"/>
    </xf>
    <xf numFmtId="164" fontId="3" fillId="0" borderId="24" xfId="0" applyNumberFormat="1" applyFont="1" applyBorder="1" applyAlignment="1">
      <alignment horizontal="center" vertical="center"/>
    </xf>
    <xf numFmtId="164" fontId="3" fillId="8" borderId="15" xfId="0" applyNumberFormat="1" applyFont="1" applyFill="1" applyBorder="1" applyAlignment="1">
      <alignment horizontal="center" vertical="center"/>
    </xf>
    <xf numFmtId="164" fontId="3" fillId="0" borderId="57" xfId="0" applyNumberFormat="1" applyFont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49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8" borderId="22" xfId="0" applyNumberFormat="1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60" xfId="0" applyNumberFormat="1" applyFont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164" fontId="3" fillId="5" borderId="20" xfId="0" applyNumberFormat="1" applyFont="1" applyFill="1" applyBorder="1" applyAlignment="1">
      <alignment horizontal="center" vertical="center"/>
    </xf>
    <xf numFmtId="164" fontId="3" fillId="5" borderId="51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/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59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 wrapText="1"/>
    </xf>
    <xf numFmtId="14" fontId="3" fillId="0" borderId="0" xfId="0" applyNumberFormat="1" applyFont="1" applyFill="1"/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42" xfId="0" applyNumberFormat="1" applyFont="1" applyFill="1" applyBorder="1" applyAlignment="1">
      <alignment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64" fontId="3" fillId="7" borderId="33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8" borderId="23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8" borderId="6" xfId="0" applyNumberFormat="1" applyFont="1" applyFill="1" applyBorder="1" applyAlignment="1">
      <alignment horizontal="center" vertical="center" wrapText="1"/>
    </xf>
    <xf numFmtId="164" fontId="3" fillId="8" borderId="9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textRotation="90"/>
    </xf>
    <xf numFmtId="164" fontId="3" fillId="0" borderId="11" xfId="0" applyNumberFormat="1" applyFont="1" applyBorder="1" applyAlignment="1">
      <alignment horizontal="center" vertical="center" textRotation="90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textRotation="90"/>
    </xf>
    <xf numFmtId="164" fontId="3" fillId="0" borderId="11" xfId="0" applyNumberFormat="1" applyFont="1" applyBorder="1" applyAlignment="1">
      <alignment horizontal="center" vertical="center" textRotation="90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3" fillId="8" borderId="0" xfId="0" applyNumberFormat="1" applyFont="1" applyFill="1" applyBorder="1" applyAlignment="1">
      <alignment horizontal="center" vertical="center"/>
    </xf>
    <xf numFmtId="164" fontId="3" fillId="8" borderId="0" xfId="0" applyNumberFormat="1" applyFont="1" applyFill="1" applyBorder="1" applyAlignment="1">
      <alignment horizontal="center" vertical="center" wrapText="1"/>
    </xf>
    <xf numFmtId="164" fontId="3" fillId="8" borderId="0" xfId="0" applyNumberFormat="1" applyFont="1" applyFill="1" applyAlignment="1">
      <alignment horizontal="left" vertical="center" wrapText="1"/>
    </xf>
    <xf numFmtId="0" fontId="5" fillId="8" borderId="0" xfId="0" applyFont="1" applyFill="1" applyBorder="1" applyAlignment="1">
      <alignment horizontal="center" wrapText="1"/>
    </xf>
    <xf numFmtId="164" fontId="3" fillId="8" borderId="0" xfId="0" applyNumberFormat="1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 vertical="center" textRotation="90" wrapText="1"/>
    </xf>
    <xf numFmtId="164" fontId="3" fillId="8" borderId="0" xfId="0" applyNumberFormat="1" applyFont="1" applyFill="1" applyBorder="1" applyAlignment="1">
      <alignment horizontal="left" vertical="center" wrapText="1"/>
    </xf>
    <xf numFmtId="164" fontId="3" fillId="8" borderId="0" xfId="0" applyNumberFormat="1" applyFont="1" applyFill="1" applyBorder="1" applyAlignment="1">
      <alignment horizontal="left" vertical="center"/>
    </xf>
    <xf numFmtId="164" fontId="2" fillId="8" borderId="0" xfId="0" applyNumberFormat="1" applyFont="1" applyFill="1" applyBorder="1" applyAlignment="1">
      <alignment horizontal="center" vertical="center"/>
    </xf>
    <xf numFmtId="164" fontId="2" fillId="8" borderId="0" xfId="0" applyNumberFormat="1" applyFont="1" applyFill="1" applyBorder="1"/>
    <xf numFmtId="164" fontId="2" fillId="8" borderId="0" xfId="0" applyNumberFormat="1" applyFont="1" applyFill="1"/>
    <xf numFmtId="164" fontId="3" fillId="8" borderId="0" xfId="0" applyNumberFormat="1" applyFont="1" applyFill="1"/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164" fontId="3" fillId="0" borderId="59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 wrapText="1"/>
    </xf>
    <xf numFmtId="1" fontId="3" fillId="5" borderId="17" xfId="0" applyNumberFormat="1" applyFont="1" applyFill="1" applyBorder="1" applyAlignment="1">
      <alignment horizontal="center" vertical="center" wrapText="1"/>
    </xf>
    <xf numFmtId="164" fontId="3" fillId="8" borderId="38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64" xfId="0" applyNumberFormat="1" applyFont="1" applyFill="1" applyBorder="1" applyAlignment="1">
      <alignment horizontal="center" vertical="center" wrapText="1"/>
    </xf>
    <xf numFmtId="164" fontId="3" fillId="0" borderId="45" xfId="0" applyNumberFormat="1" applyFont="1" applyFill="1" applyBorder="1" applyAlignment="1">
      <alignment horizontal="center" vertical="center" wrapText="1"/>
    </xf>
    <xf numFmtId="164" fontId="3" fillId="6" borderId="43" xfId="0" applyNumberFormat="1" applyFont="1" applyFill="1" applyBorder="1" applyAlignment="1">
      <alignment horizontal="center" vertical="center" wrapText="1"/>
    </xf>
    <xf numFmtId="164" fontId="3" fillId="8" borderId="38" xfId="0" applyNumberFormat="1" applyFont="1" applyFill="1" applyBorder="1" applyAlignment="1">
      <alignment horizontal="center" vertical="center"/>
    </xf>
    <xf numFmtId="0" fontId="3" fillId="8" borderId="0" xfId="0" applyFont="1" applyFill="1" applyBorder="1"/>
    <xf numFmtId="164" fontId="3" fillId="8" borderId="6" xfId="0" applyNumberFormat="1" applyFont="1" applyFill="1" applyBorder="1" applyAlignment="1">
      <alignment horizontal="center" vertical="center"/>
    </xf>
    <xf numFmtId="164" fontId="3" fillId="8" borderId="7" xfId="0" applyNumberFormat="1" applyFont="1" applyFill="1" applyBorder="1" applyAlignment="1">
      <alignment horizontal="center" vertical="center"/>
    </xf>
    <xf numFmtId="164" fontId="3" fillId="8" borderId="9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8" borderId="5" xfId="0" applyNumberFormat="1" applyFont="1" applyFill="1" applyBorder="1" applyAlignment="1">
      <alignment horizontal="center" vertical="center" wrapText="1"/>
    </xf>
    <xf numFmtId="164" fontId="10" fillId="8" borderId="26" xfId="0" applyNumberFormat="1" applyFont="1" applyFill="1" applyBorder="1" applyAlignment="1">
      <alignment horizontal="center" vertical="center" wrapText="1"/>
    </xf>
    <xf numFmtId="164" fontId="10" fillId="8" borderId="27" xfId="0" applyNumberFormat="1" applyFont="1" applyFill="1" applyBorder="1" applyAlignment="1">
      <alignment horizontal="center" vertical="center" wrapText="1"/>
    </xf>
    <xf numFmtId="164" fontId="10" fillId="8" borderId="28" xfId="0" applyNumberFormat="1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164" fontId="2" fillId="0" borderId="6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8" borderId="38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 wrapText="1"/>
    </xf>
    <xf numFmtId="164" fontId="10" fillId="0" borderId="27" xfId="0" applyNumberFormat="1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6" borderId="32" xfId="0" applyNumberFormat="1" applyFont="1" applyFill="1" applyBorder="1" applyAlignment="1">
      <alignment horizontal="center" vertical="center"/>
    </xf>
    <xf numFmtId="164" fontId="10" fillId="6" borderId="33" xfId="0" applyNumberFormat="1" applyFont="1" applyFill="1" applyBorder="1" applyAlignment="1">
      <alignment horizontal="center" vertical="center"/>
    </xf>
    <xf numFmtId="164" fontId="10" fillId="6" borderId="34" xfId="0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wrapText="1"/>
    </xf>
    <xf numFmtId="164" fontId="10" fillId="8" borderId="57" xfId="0" applyNumberFormat="1" applyFont="1" applyFill="1" applyBorder="1" applyAlignment="1">
      <alignment horizontal="center" vertical="center" wrapText="1"/>
    </xf>
    <xf numFmtId="164" fontId="10" fillId="8" borderId="58" xfId="0" applyNumberFormat="1" applyFont="1" applyFill="1" applyBorder="1" applyAlignment="1">
      <alignment horizontal="center" vertical="center" wrapText="1"/>
    </xf>
    <xf numFmtId="164" fontId="3" fillId="8" borderId="7" xfId="0" applyNumberFormat="1" applyFont="1" applyFill="1" applyBorder="1" applyAlignment="1">
      <alignment horizontal="center" vertical="center" wrapText="1"/>
    </xf>
    <xf numFmtId="164" fontId="10" fillId="8" borderId="9" xfId="0" applyNumberFormat="1" applyFont="1" applyFill="1" applyBorder="1" applyAlignment="1">
      <alignment horizontal="center" vertical="center" wrapText="1"/>
    </xf>
    <xf numFmtId="164" fontId="10" fillId="8" borderId="7" xfId="0" applyNumberFormat="1" applyFont="1" applyFill="1" applyBorder="1" applyAlignment="1">
      <alignment horizontal="center" vertical="center" wrapText="1"/>
    </xf>
    <xf numFmtId="164" fontId="10" fillId="8" borderId="6" xfId="0" applyNumberFormat="1" applyFont="1" applyFill="1" applyBorder="1" applyAlignment="1">
      <alignment horizontal="center" vertical="center" wrapText="1"/>
    </xf>
    <xf numFmtId="164" fontId="10" fillId="8" borderId="11" xfId="0" applyNumberFormat="1" applyFont="1" applyFill="1" applyBorder="1" applyAlignment="1">
      <alignment horizontal="center" vertical="center" wrapText="1"/>
    </xf>
    <xf numFmtId="164" fontId="10" fillId="8" borderId="13" xfId="0" applyNumberFormat="1" applyFont="1" applyFill="1" applyBorder="1" applyAlignment="1">
      <alignment horizontal="center" vertical="center" wrapText="1"/>
    </xf>
    <xf numFmtId="164" fontId="10" fillId="8" borderId="14" xfId="0" applyNumberFormat="1" applyFont="1" applyFill="1" applyBorder="1" applyAlignment="1">
      <alignment horizontal="center" vertical="center" wrapText="1"/>
    </xf>
    <xf numFmtId="164" fontId="10" fillId="8" borderId="15" xfId="0" applyNumberFormat="1" applyFont="1" applyFill="1" applyBorder="1" applyAlignment="1">
      <alignment horizontal="center" vertical="center" wrapText="1"/>
    </xf>
    <xf numFmtId="164" fontId="10" fillId="8" borderId="64" xfId="0" applyNumberFormat="1" applyFont="1" applyFill="1" applyBorder="1" applyAlignment="1">
      <alignment horizontal="center" vertical="center" wrapText="1"/>
    </xf>
    <xf numFmtId="164" fontId="10" fillId="8" borderId="22" xfId="0" applyNumberFormat="1" applyFont="1" applyFill="1" applyBorder="1" applyAlignment="1">
      <alignment horizontal="center" vertical="center" wrapText="1"/>
    </xf>
    <xf numFmtId="164" fontId="10" fillId="8" borderId="41" xfId="0" applyNumberFormat="1" applyFont="1" applyFill="1" applyBorder="1" applyAlignment="1">
      <alignment horizontal="center" vertical="center" wrapText="1"/>
    </xf>
    <xf numFmtId="164" fontId="10" fillId="8" borderId="5" xfId="0" applyNumberFormat="1" applyFont="1" applyFill="1" applyBorder="1" applyAlignment="1">
      <alignment horizontal="center" vertical="center" wrapText="1"/>
    </xf>
    <xf numFmtId="164" fontId="10" fillId="8" borderId="49" xfId="0" applyNumberFormat="1" applyFont="1" applyFill="1" applyBorder="1" applyAlignment="1">
      <alignment horizontal="center" vertical="center" wrapText="1"/>
    </xf>
    <xf numFmtId="164" fontId="3" fillId="6" borderId="49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164" fontId="3" fillId="6" borderId="62" xfId="0" applyNumberFormat="1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2" fillId="0" borderId="48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164" fontId="2" fillId="0" borderId="65" xfId="0" applyNumberFormat="1" applyFont="1" applyBorder="1" applyAlignment="1">
      <alignment horizontal="center" vertical="center"/>
    </xf>
    <xf numFmtId="164" fontId="2" fillId="0" borderId="66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3" fillId="8" borderId="8" xfId="0" applyNumberFormat="1" applyFont="1" applyFill="1" applyBorder="1" applyAlignment="1">
      <alignment horizontal="center" vertical="center"/>
    </xf>
    <xf numFmtId="164" fontId="3" fillId="8" borderId="2" xfId="0" applyNumberFormat="1" applyFont="1" applyFill="1" applyBorder="1" applyAlignment="1">
      <alignment horizontal="center" vertical="center" wrapText="1"/>
    </xf>
    <xf numFmtId="164" fontId="3" fillId="8" borderId="3" xfId="0" applyNumberFormat="1" applyFont="1" applyFill="1" applyBorder="1" applyAlignment="1">
      <alignment horizontal="center" vertical="center" wrapText="1"/>
    </xf>
    <xf numFmtId="164" fontId="3" fillId="8" borderId="12" xfId="0" applyNumberFormat="1" applyFont="1" applyFill="1" applyBorder="1" applyAlignment="1">
      <alignment horizontal="center" vertical="center"/>
    </xf>
    <xf numFmtId="164" fontId="3" fillId="8" borderId="22" xfId="0" applyNumberFormat="1" applyFont="1" applyFill="1" applyBorder="1" applyAlignment="1">
      <alignment horizontal="center" vertical="center"/>
    </xf>
    <xf numFmtId="164" fontId="3" fillId="6" borderId="42" xfId="0" applyNumberFormat="1" applyFont="1" applyFill="1" applyBorder="1" applyAlignment="1">
      <alignment horizontal="center" vertical="center"/>
    </xf>
    <xf numFmtId="164" fontId="3" fillId="6" borderId="23" xfId="0" applyNumberFormat="1" applyFont="1" applyFill="1" applyBorder="1" applyAlignment="1">
      <alignment horizontal="center" vertical="center"/>
    </xf>
    <xf numFmtId="164" fontId="3" fillId="6" borderId="25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10" fillId="0" borderId="57" xfId="0" applyNumberFormat="1" applyFont="1" applyFill="1" applyBorder="1" applyAlignment="1">
      <alignment horizontal="center" vertical="center" wrapText="1"/>
    </xf>
    <xf numFmtId="164" fontId="10" fillId="0" borderId="58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8" borderId="8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164" fontId="3" fillId="0" borderId="48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3" fillId="0" borderId="55" xfId="0" applyNumberFormat="1" applyFont="1" applyBorder="1" applyAlignment="1">
      <alignment horizontal="center" vertical="center"/>
    </xf>
    <xf numFmtId="164" fontId="3" fillId="6" borderId="44" xfId="0" applyNumberFormat="1" applyFont="1" applyFill="1" applyBorder="1" applyAlignment="1">
      <alignment horizontal="center" vertical="center"/>
    </xf>
    <xf numFmtId="164" fontId="3" fillId="0" borderId="67" xfId="0" applyNumberFormat="1" applyFont="1" applyBorder="1" applyAlignment="1">
      <alignment horizontal="center" vertical="center"/>
    </xf>
    <xf numFmtId="164" fontId="3" fillId="0" borderId="66" xfId="0" applyNumberFormat="1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" fontId="3" fillId="5" borderId="11" xfId="0" applyNumberFormat="1" applyFont="1" applyFill="1" applyBorder="1" applyAlignment="1">
      <alignment horizontal="center" vertical="center" wrapText="1"/>
    </xf>
    <xf numFmtId="1" fontId="3" fillId="5" borderId="2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64" fontId="3" fillId="6" borderId="18" xfId="0" applyNumberFormat="1" applyFont="1" applyFill="1" applyBorder="1" applyAlignment="1">
      <alignment horizontal="right" vertical="center" wrapText="1"/>
    </xf>
    <xf numFmtId="164" fontId="3" fillId="6" borderId="19" xfId="0" applyNumberFormat="1" applyFont="1" applyFill="1" applyBorder="1" applyAlignment="1">
      <alignment horizontal="right" vertical="center" wrapText="1"/>
    </xf>
    <xf numFmtId="164" fontId="3" fillId="6" borderId="20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6" borderId="29" xfId="0" applyNumberFormat="1" applyFont="1" applyFill="1" applyBorder="1" applyAlignment="1">
      <alignment horizontal="right" vertical="center" wrapText="1"/>
    </xf>
    <xf numFmtId="164" fontId="3" fillId="6" borderId="30" xfId="0" applyNumberFormat="1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64" fontId="3" fillId="7" borderId="35" xfId="0" applyNumberFormat="1" applyFont="1" applyFill="1" applyBorder="1" applyAlignment="1">
      <alignment horizontal="center" vertical="center" wrapText="1"/>
    </xf>
    <xf numFmtId="164" fontId="3" fillId="7" borderId="41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64" fontId="3" fillId="7" borderId="23" xfId="0" applyNumberFormat="1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 wrapText="1"/>
    </xf>
    <xf numFmtId="1" fontId="3" fillId="4" borderId="42" xfId="0" applyNumberFormat="1" applyFont="1" applyFill="1" applyBorder="1" applyAlignment="1">
      <alignment horizontal="center" vertical="center" wrapText="1"/>
    </xf>
    <xf numFmtId="1" fontId="3" fillId="4" borderId="26" xfId="0" applyNumberFormat="1" applyFont="1" applyFill="1" applyBorder="1" applyAlignment="1">
      <alignment horizontal="center" vertical="center" wrapText="1"/>
    </xf>
    <xf numFmtId="1" fontId="3" fillId="5" borderId="27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left" vertical="center" wrapText="1"/>
    </xf>
    <xf numFmtId="164" fontId="3" fillId="0" borderId="23" xfId="0" applyNumberFormat="1" applyFont="1" applyFill="1" applyBorder="1" applyAlignment="1">
      <alignment horizontal="left" vertical="center" wrapText="1"/>
    </xf>
    <xf numFmtId="164" fontId="3" fillId="0" borderId="27" xfId="0" applyNumberFormat="1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right" vertical="center" wrapText="1"/>
    </xf>
    <xf numFmtId="0" fontId="3" fillId="6" borderId="19" xfId="0" applyFont="1" applyFill="1" applyBorder="1" applyAlignment="1">
      <alignment horizontal="right" vertical="center" wrapText="1"/>
    </xf>
    <xf numFmtId="0" fontId="3" fillId="6" borderId="20" xfId="0" applyFont="1" applyFill="1" applyBorder="1" applyAlignment="1">
      <alignment horizontal="right" vertical="center" wrapText="1"/>
    </xf>
    <xf numFmtId="164" fontId="3" fillId="6" borderId="19" xfId="0" applyNumberFormat="1" applyFont="1" applyFill="1" applyBorder="1" applyAlignment="1">
      <alignment horizontal="center" vertical="center" wrapText="1"/>
    </xf>
    <xf numFmtId="164" fontId="3" fillId="6" borderId="20" xfId="0" applyNumberFormat="1" applyFont="1" applyFill="1" applyBorder="1" applyAlignment="1">
      <alignment horizontal="center" vertical="center" wrapText="1"/>
    </xf>
    <xf numFmtId="164" fontId="3" fillId="8" borderId="23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164" fontId="3" fillId="8" borderId="11" xfId="0" applyNumberFormat="1" applyFont="1" applyFill="1" applyBorder="1" applyAlignment="1">
      <alignment horizontal="left" vertical="center" wrapText="1"/>
    </xf>
    <xf numFmtId="164" fontId="3" fillId="8" borderId="23" xfId="0" applyNumberFormat="1" applyFont="1" applyFill="1" applyBorder="1" applyAlignment="1">
      <alignment horizontal="left" vertical="center" wrapText="1"/>
    </xf>
    <xf numFmtId="164" fontId="3" fillId="8" borderId="27" xfId="0" applyNumberFormat="1" applyFont="1" applyFill="1" applyBorder="1" applyAlignment="1">
      <alignment horizontal="left" vertical="center" wrapText="1"/>
    </xf>
    <xf numFmtId="164" fontId="3" fillId="0" borderId="41" xfId="0" applyNumberFormat="1" applyFont="1" applyFill="1" applyBorder="1" applyAlignment="1">
      <alignment horizontal="center" vertical="center" wrapText="1"/>
    </xf>
    <xf numFmtId="164" fontId="3" fillId="5" borderId="18" xfId="0" applyNumberFormat="1" applyFont="1" applyFill="1" applyBorder="1" applyAlignment="1">
      <alignment horizontal="left" vertical="center"/>
    </xf>
    <xf numFmtId="164" fontId="3" fillId="5" borderId="19" xfId="0" applyNumberFormat="1" applyFont="1" applyFill="1" applyBorder="1" applyAlignment="1">
      <alignment horizontal="left" vertical="center"/>
    </xf>
    <xf numFmtId="164" fontId="3" fillId="5" borderId="20" xfId="0" applyNumberFormat="1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 vertical="center" wrapText="1"/>
    </xf>
    <xf numFmtId="1" fontId="3" fillId="4" borderId="10" xfId="0" applyNumberFormat="1" applyFont="1" applyFill="1" applyBorder="1" applyAlignment="1">
      <alignment horizontal="center" vertical="center"/>
    </xf>
    <xf numFmtId="1" fontId="3" fillId="4" borderId="42" xfId="0" applyNumberFormat="1" applyFont="1" applyFill="1" applyBorder="1" applyAlignment="1">
      <alignment horizontal="center" vertical="center"/>
    </xf>
    <xf numFmtId="1" fontId="3" fillId="4" borderId="26" xfId="0" applyNumberFormat="1" applyFont="1" applyFill="1" applyBorder="1" applyAlignment="1">
      <alignment horizontal="center" vertical="center"/>
    </xf>
    <xf numFmtId="1" fontId="3" fillId="5" borderId="23" xfId="0" applyNumberFormat="1" applyFont="1" applyFill="1" applyBorder="1" applyAlignment="1">
      <alignment horizontal="center" vertical="center"/>
    </xf>
    <xf numFmtId="1" fontId="3" fillId="5" borderId="27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64" fontId="3" fillId="0" borderId="41" xfId="0" applyNumberFormat="1" applyFont="1" applyFill="1" applyBorder="1" applyAlignment="1">
      <alignment horizontal="left" vertical="center" wrapText="1"/>
    </xf>
    <xf numFmtId="1" fontId="3" fillId="0" borderId="4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textRotation="90"/>
    </xf>
    <xf numFmtId="164" fontId="3" fillId="0" borderId="11" xfId="0" applyNumberFormat="1" applyFont="1" applyBorder="1" applyAlignment="1">
      <alignment horizontal="center" vertical="center" textRotation="90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textRotation="90" wrapText="1"/>
    </xf>
    <xf numFmtId="164" fontId="3" fillId="0" borderId="17" xfId="0" applyNumberFormat="1" applyFont="1" applyBorder="1" applyAlignment="1">
      <alignment horizontal="center" vertical="center" textRotation="90" wrapText="1"/>
    </xf>
    <xf numFmtId="1" fontId="3" fillId="4" borderId="6" xfId="0" applyNumberFormat="1" applyFont="1" applyFill="1" applyBorder="1" applyAlignment="1">
      <alignment horizontal="center" vertical="center"/>
    </xf>
    <xf numFmtId="1" fontId="3" fillId="5" borderId="11" xfId="0" applyNumberFormat="1" applyFont="1" applyFill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left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164" fontId="3" fillId="0" borderId="62" xfId="0" applyNumberFormat="1" applyFont="1" applyFill="1" applyBorder="1" applyAlignment="1">
      <alignment horizontal="center" vertical="center" wrapText="1"/>
    </xf>
    <xf numFmtId="164" fontId="3" fillId="0" borderId="59" xfId="0" applyNumberFormat="1" applyFont="1" applyFill="1" applyBorder="1" applyAlignment="1">
      <alignment horizontal="center" vertical="center" wrapText="1"/>
    </xf>
    <xf numFmtId="164" fontId="3" fillId="0" borderId="44" xfId="0" applyNumberFormat="1" applyFont="1" applyFill="1" applyBorder="1" applyAlignment="1">
      <alignment horizontal="center" vertical="center" wrapText="1"/>
    </xf>
    <xf numFmtId="1" fontId="3" fillId="4" borderId="11" xfId="0" applyNumberFormat="1" applyFont="1" applyFill="1" applyBorder="1" applyAlignment="1">
      <alignment horizontal="center" vertical="center" wrapText="1"/>
    </xf>
    <xf numFmtId="1" fontId="3" fillId="4" borderId="23" xfId="0" applyNumberFormat="1" applyFont="1" applyFill="1" applyBorder="1" applyAlignment="1">
      <alignment horizontal="center" vertical="center" wrapText="1"/>
    </xf>
    <xf numFmtId="1" fontId="3" fillId="4" borderId="27" xfId="0" applyNumberFormat="1" applyFont="1" applyFill="1" applyBorder="1" applyAlignment="1">
      <alignment horizontal="center" vertical="center" wrapText="1"/>
    </xf>
    <xf numFmtId="1" fontId="3" fillId="4" borderId="16" xfId="0" applyNumberFormat="1" applyFont="1" applyFill="1" applyBorder="1" applyAlignment="1">
      <alignment horizontal="center" vertical="center" wrapText="1"/>
    </xf>
    <xf numFmtId="1" fontId="3" fillId="4" borderId="59" xfId="0" applyNumberFormat="1" applyFont="1" applyFill="1" applyBorder="1" applyAlignment="1">
      <alignment horizontal="center" vertical="center" wrapText="1"/>
    </xf>
    <xf numFmtId="1" fontId="3" fillId="4" borderId="57" xfId="0" applyNumberFormat="1" applyFont="1" applyFill="1" applyBorder="1" applyAlignment="1">
      <alignment horizontal="center" vertical="center" wrapText="1"/>
    </xf>
    <xf numFmtId="164" fontId="3" fillId="6" borderId="46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horizontal="right" vertical="center" wrapText="1"/>
    </xf>
    <xf numFmtId="164" fontId="3" fillId="6" borderId="47" xfId="0" applyNumberFormat="1" applyFont="1" applyFill="1" applyBorder="1" applyAlignment="1">
      <alignment horizontal="right" vertical="center" wrapText="1"/>
    </xf>
    <xf numFmtId="164" fontId="3" fillId="5" borderId="18" xfId="0" applyNumberFormat="1" applyFont="1" applyFill="1" applyBorder="1" applyAlignment="1">
      <alignment horizontal="right" vertical="center"/>
    </xf>
    <xf numFmtId="164" fontId="3" fillId="5" borderId="19" xfId="0" applyNumberFormat="1" applyFont="1" applyFill="1" applyBorder="1" applyAlignment="1">
      <alignment horizontal="right" vertical="center"/>
    </xf>
    <xf numFmtId="164" fontId="3" fillId="5" borderId="2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5" borderId="17" xfId="0" applyNumberFormat="1" applyFont="1" applyFill="1" applyBorder="1" applyAlignment="1">
      <alignment horizontal="center" vertical="center" wrapText="1"/>
    </xf>
    <xf numFmtId="1" fontId="3" fillId="5" borderId="28" xfId="0" applyNumberFormat="1" applyFont="1" applyFill="1" applyBorder="1" applyAlignment="1">
      <alignment horizontal="center" vertical="center" wrapText="1"/>
    </xf>
    <xf numFmtId="1" fontId="3" fillId="4" borderId="37" xfId="0" applyNumberFormat="1" applyFont="1" applyFill="1" applyBorder="1" applyAlignment="1">
      <alignment horizontal="center" vertical="center" wrapText="1"/>
    </xf>
    <xf numFmtId="1" fontId="3" fillId="4" borderId="21" xfId="0" applyNumberFormat="1" applyFont="1" applyFill="1" applyBorder="1" applyAlignment="1">
      <alignment horizontal="center" vertical="center" wrapText="1"/>
    </xf>
    <xf numFmtId="1" fontId="3" fillId="5" borderId="7" xfId="0" applyNumberFormat="1" applyFont="1" applyFill="1" applyBorder="1" applyAlignment="1">
      <alignment horizontal="center" vertical="center" wrapText="1"/>
    </xf>
    <xf numFmtId="164" fontId="3" fillId="5" borderId="18" xfId="0" applyNumberFormat="1" applyFont="1" applyFill="1" applyBorder="1" applyAlignment="1">
      <alignment horizontal="left" vertical="center" wrapText="1"/>
    </xf>
    <xf numFmtId="164" fontId="3" fillId="5" borderId="19" xfId="0" applyNumberFormat="1" applyFont="1" applyFill="1" applyBorder="1" applyAlignment="1">
      <alignment horizontal="left" vertical="center" wrapText="1"/>
    </xf>
    <xf numFmtId="164" fontId="3" fillId="5" borderId="20" xfId="0" applyNumberFormat="1" applyFont="1" applyFill="1" applyBorder="1" applyAlignment="1">
      <alignment horizontal="left" vertical="center" wrapText="1"/>
    </xf>
    <xf numFmtId="1" fontId="3" fillId="5" borderId="25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64" fontId="3" fillId="8" borderId="7" xfId="0" applyNumberFormat="1" applyFont="1" applyFill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64" fontId="3" fillId="5" borderId="18" xfId="0" applyNumberFormat="1" applyFont="1" applyFill="1" applyBorder="1" applyAlignment="1">
      <alignment horizontal="right" vertical="center" wrapText="1"/>
    </xf>
    <xf numFmtId="164" fontId="3" fillId="5" borderId="19" xfId="0" applyNumberFormat="1" applyFont="1" applyFill="1" applyBorder="1" applyAlignment="1">
      <alignment horizontal="right" vertical="center" wrapText="1"/>
    </xf>
    <xf numFmtId="164" fontId="3" fillId="5" borderId="20" xfId="0" applyNumberFormat="1" applyFont="1" applyFill="1" applyBorder="1" applyAlignment="1">
      <alignment horizontal="right" vertical="center" wrapText="1"/>
    </xf>
    <xf numFmtId="164" fontId="3" fillId="4" borderId="18" xfId="0" applyNumberFormat="1" applyFont="1" applyFill="1" applyBorder="1" applyAlignment="1">
      <alignment horizontal="left" vertical="center"/>
    </xf>
    <xf numFmtId="164" fontId="3" fillId="4" borderId="19" xfId="0" applyNumberFormat="1" applyFont="1" applyFill="1" applyBorder="1" applyAlignment="1">
      <alignment horizontal="left" vertical="center"/>
    </xf>
    <xf numFmtId="164" fontId="3" fillId="4" borderId="20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left" vertical="center" wrapText="1" shrinkToFit="1"/>
    </xf>
    <xf numFmtId="164" fontId="3" fillId="0" borderId="27" xfId="0" applyNumberFormat="1" applyFont="1" applyFill="1" applyBorder="1" applyAlignment="1">
      <alignment horizontal="left" vertical="center" wrapText="1" shrinkToFit="1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164" fontId="3" fillId="7" borderId="36" xfId="0" applyNumberFormat="1" applyFont="1" applyFill="1" applyBorder="1" applyAlignment="1">
      <alignment horizontal="center" vertical="center"/>
    </xf>
    <xf numFmtId="164" fontId="3" fillId="7" borderId="25" xfId="0" applyNumberFormat="1" applyFont="1" applyFill="1" applyBorder="1" applyAlignment="1">
      <alignment horizontal="center" vertical="center"/>
    </xf>
    <xf numFmtId="164" fontId="3" fillId="7" borderId="49" xfId="0" applyNumberFormat="1" applyFont="1" applyFill="1" applyBorder="1" applyAlignment="1">
      <alignment horizontal="center" vertical="center"/>
    </xf>
    <xf numFmtId="164" fontId="3" fillId="7" borderId="35" xfId="0" applyNumberFormat="1" applyFont="1" applyFill="1" applyBorder="1" applyAlignment="1">
      <alignment horizontal="center" vertical="center"/>
    </xf>
    <xf numFmtId="164" fontId="3" fillId="7" borderId="23" xfId="0" applyNumberFormat="1" applyFont="1" applyFill="1" applyBorder="1" applyAlignment="1">
      <alignment horizontal="center" vertical="center"/>
    </xf>
    <xf numFmtId="164" fontId="3" fillId="7" borderId="41" xfId="0" applyNumberFormat="1" applyFont="1" applyFill="1" applyBorder="1" applyAlignment="1">
      <alignment horizontal="center" vertical="center"/>
    </xf>
    <xf numFmtId="1" fontId="3" fillId="7" borderId="35" xfId="0" applyNumberFormat="1" applyFont="1" applyFill="1" applyBorder="1" applyAlignment="1">
      <alignment horizontal="center" vertical="center"/>
    </xf>
    <xf numFmtId="1" fontId="3" fillId="7" borderId="23" xfId="0" applyNumberFormat="1" applyFont="1" applyFill="1" applyBorder="1" applyAlignment="1">
      <alignment horizontal="center" vertical="center"/>
    </xf>
    <xf numFmtId="1" fontId="3" fillId="7" borderId="27" xfId="0" applyNumberFormat="1" applyFont="1" applyFill="1" applyBorder="1" applyAlignment="1">
      <alignment horizontal="center" vertical="center"/>
    </xf>
    <xf numFmtId="164" fontId="3" fillId="6" borderId="18" xfId="0" applyNumberFormat="1" applyFont="1" applyFill="1" applyBorder="1" applyAlignment="1">
      <alignment horizontal="right" vertical="center"/>
    </xf>
    <xf numFmtId="164" fontId="3" fillId="6" borderId="19" xfId="0" applyNumberFormat="1" applyFont="1" applyFill="1" applyBorder="1" applyAlignment="1">
      <alignment horizontal="right" vertical="center"/>
    </xf>
    <xf numFmtId="164" fontId="3" fillId="6" borderId="20" xfId="0" applyNumberFormat="1" applyFont="1" applyFill="1" applyBorder="1" applyAlignment="1">
      <alignment horizontal="right" vertical="center"/>
    </xf>
    <xf numFmtId="164" fontId="3" fillId="0" borderId="23" xfId="0" applyNumberFormat="1" applyFont="1" applyFill="1" applyBorder="1" applyAlignment="1">
      <alignment horizontal="left" vertical="center" wrapText="1" shrinkToFit="1"/>
    </xf>
    <xf numFmtId="1" fontId="3" fillId="0" borderId="24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3" fillId="0" borderId="6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164" fontId="2" fillId="0" borderId="46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47" xfId="0" applyNumberFormat="1" applyFont="1" applyFill="1" applyBorder="1" applyAlignment="1">
      <alignment horizontal="right" vertic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3" fillId="0" borderId="14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left" vertical="center" wrapText="1"/>
    </xf>
    <xf numFmtId="164" fontId="3" fillId="4" borderId="18" xfId="0" applyNumberFormat="1" applyFont="1" applyFill="1" applyBorder="1" applyAlignment="1">
      <alignment horizontal="right" vertical="center"/>
    </xf>
    <xf numFmtId="164" fontId="3" fillId="4" borderId="19" xfId="0" applyNumberFormat="1" applyFont="1" applyFill="1" applyBorder="1" applyAlignment="1">
      <alignment horizontal="right" vertical="center"/>
    </xf>
    <xf numFmtId="164" fontId="3" fillId="4" borderId="20" xfId="0" applyNumberFormat="1" applyFont="1" applyFill="1" applyBorder="1" applyAlignment="1">
      <alignment horizontal="right" vertical="center"/>
    </xf>
    <xf numFmtId="164" fontId="2" fillId="9" borderId="29" xfId="0" applyNumberFormat="1" applyFont="1" applyFill="1" applyBorder="1" applyAlignment="1">
      <alignment horizontal="right" vertical="center"/>
    </xf>
    <xf numFmtId="164" fontId="2" fillId="9" borderId="30" xfId="0" applyNumberFormat="1" applyFont="1" applyFill="1" applyBorder="1" applyAlignment="1">
      <alignment horizontal="right" vertical="center"/>
    </xf>
    <xf numFmtId="164" fontId="2" fillId="9" borderId="31" xfId="0" applyNumberFormat="1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164" fontId="3" fillId="0" borderId="35" xfId="0" applyNumberFormat="1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7" borderId="27" xfId="0" applyNumberFormat="1" applyFont="1" applyFill="1" applyBorder="1" applyAlignment="1">
      <alignment horizontal="center" vertical="center" wrapText="1"/>
    </xf>
    <xf numFmtId="164" fontId="3" fillId="7" borderId="11" xfId="0" applyNumberFormat="1" applyFont="1" applyFill="1" applyBorder="1" applyAlignment="1">
      <alignment horizontal="center" vertical="center" wrapText="1"/>
    </xf>
    <xf numFmtId="164" fontId="3" fillId="8" borderId="35" xfId="0" applyNumberFormat="1" applyFont="1" applyFill="1" applyBorder="1" applyAlignment="1">
      <alignment horizontal="center" vertical="center" wrapText="1"/>
    </xf>
    <xf numFmtId="164" fontId="3" fillId="8" borderId="41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6" borderId="3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4" fontId="3" fillId="2" borderId="18" xfId="0" applyNumberFormat="1" applyFont="1" applyFill="1" applyBorder="1" applyAlignment="1">
      <alignment horizontal="left" vertical="center" wrapText="1"/>
    </xf>
    <xf numFmtId="164" fontId="3" fillId="2" borderId="19" xfId="0" applyNumberFormat="1" applyFont="1" applyFill="1" applyBorder="1" applyAlignment="1">
      <alignment horizontal="left" vertical="center" wrapText="1"/>
    </xf>
    <xf numFmtId="164" fontId="3" fillId="2" borderId="2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textRotation="90"/>
    </xf>
    <xf numFmtId="164" fontId="3" fillId="0" borderId="42" xfId="0" applyNumberFormat="1" applyFont="1" applyBorder="1" applyAlignment="1">
      <alignment horizontal="center" vertical="center" textRotation="90"/>
    </xf>
    <xf numFmtId="164" fontId="3" fillId="0" borderId="48" xfId="0" applyNumberFormat="1" applyFont="1" applyBorder="1" applyAlignment="1">
      <alignment horizontal="center" vertical="center" textRotation="90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55" xfId="0" applyNumberFormat="1" applyFont="1" applyBorder="1" applyAlignment="1">
      <alignment horizontal="center" vertical="center" wrapText="1"/>
    </xf>
    <xf numFmtId="164" fontId="3" fillId="0" borderId="56" xfId="0" applyNumberFormat="1" applyFont="1" applyBorder="1" applyAlignment="1">
      <alignment horizontal="center" vertical="center" wrapText="1"/>
    </xf>
    <xf numFmtId="164" fontId="3" fillId="0" borderId="63" xfId="0" applyNumberFormat="1" applyFont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center" vertical="center" textRotation="90" wrapText="1"/>
    </xf>
    <xf numFmtId="164" fontId="3" fillId="0" borderId="3" xfId="0" applyNumberFormat="1" applyFont="1" applyBorder="1" applyAlignment="1">
      <alignment horizontal="center" vertical="center" textRotation="90" wrapText="1"/>
    </xf>
    <xf numFmtId="164" fontId="3" fillId="0" borderId="7" xfId="0" applyNumberFormat="1" applyFont="1" applyBorder="1" applyAlignment="1">
      <alignment horizontal="center" vertical="center" textRotation="90" wrapText="1"/>
    </xf>
    <xf numFmtId="164" fontId="3" fillId="0" borderId="11" xfId="0" applyNumberFormat="1" applyFont="1" applyBorder="1" applyAlignment="1">
      <alignment horizontal="center" vertical="center" textRotation="90" wrapText="1"/>
    </xf>
    <xf numFmtId="1" fontId="3" fillId="0" borderId="3" xfId="0" applyNumberFormat="1" applyFont="1" applyBorder="1" applyAlignment="1">
      <alignment horizontal="center" vertical="center" textRotation="90" wrapText="1"/>
    </xf>
    <xf numFmtId="1" fontId="3" fillId="0" borderId="7" xfId="0" applyNumberFormat="1" applyFont="1" applyBorder="1" applyAlignment="1">
      <alignment horizontal="center" vertical="center" textRotation="90" wrapText="1"/>
    </xf>
    <xf numFmtId="1" fontId="3" fillId="0" borderId="11" xfId="0" applyNumberFormat="1" applyFont="1" applyBorder="1" applyAlignment="1">
      <alignment horizontal="center" vertical="center" textRotation="90" wrapText="1"/>
    </xf>
    <xf numFmtId="1" fontId="3" fillId="0" borderId="2" xfId="0" applyNumberFormat="1" applyFont="1" applyBorder="1" applyAlignment="1">
      <alignment horizontal="center" vertical="center" textRotation="90" wrapText="1"/>
    </xf>
    <xf numFmtId="1" fontId="3" fillId="0" borderId="6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Border="1" applyAlignment="1">
      <alignment horizontal="center" vertical="center" textRotation="90" wrapText="1"/>
    </xf>
    <xf numFmtId="164" fontId="3" fillId="0" borderId="52" xfId="0" applyNumberFormat="1" applyFont="1" applyBorder="1" applyAlignment="1">
      <alignment horizontal="center" vertical="center" wrapText="1"/>
    </xf>
    <xf numFmtId="164" fontId="3" fillId="0" borderId="53" xfId="0" applyNumberFormat="1" applyFont="1" applyBorder="1" applyAlignment="1">
      <alignment horizontal="center" vertical="center" wrapText="1"/>
    </xf>
    <xf numFmtId="164" fontId="3" fillId="0" borderId="5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textRotation="90" wrapText="1"/>
    </xf>
    <xf numFmtId="164" fontId="3" fillId="0" borderId="8" xfId="0" applyNumberFormat="1" applyFont="1" applyBorder="1" applyAlignment="1">
      <alignment horizontal="center" vertical="center" textRotation="90" wrapText="1"/>
    </xf>
    <xf numFmtId="164" fontId="3" fillId="0" borderId="12" xfId="0" applyNumberFormat="1" applyFont="1" applyBorder="1" applyAlignment="1">
      <alignment horizontal="center" vertical="center" textRotation="90" wrapText="1"/>
    </xf>
    <xf numFmtId="164" fontId="3" fillId="8" borderId="35" xfId="0" applyNumberFormat="1" applyFont="1" applyFill="1" applyBorder="1" applyAlignment="1">
      <alignment horizontal="left" vertical="center" wrapText="1"/>
    </xf>
    <xf numFmtId="164" fontId="3" fillId="3" borderId="18" xfId="0" applyNumberFormat="1" applyFont="1" applyFill="1" applyBorder="1" applyAlignment="1">
      <alignment horizontal="left" vertical="center" wrapText="1"/>
    </xf>
    <xf numFmtId="164" fontId="3" fillId="3" borderId="19" xfId="0" applyNumberFormat="1" applyFont="1" applyFill="1" applyBorder="1" applyAlignment="1">
      <alignment horizontal="left" vertical="center" wrapText="1"/>
    </xf>
    <xf numFmtId="164" fontId="3" fillId="3" borderId="20" xfId="0" applyNumberFormat="1" applyFont="1" applyFill="1" applyBorder="1" applyAlignment="1">
      <alignment horizontal="left" vertical="center" wrapText="1"/>
    </xf>
    <xf numFmtId="164" fontId="3" fillId="4" borderId="18" xfId="0" applyNumberFormat="1" applyFont="1" applyFill="1" applyBorder="1" applyAlignment="1">
      <alignment horizontal="left" vertical="center" wrapText="1"/>
    </xf>
    <xf numFmtId="164" fontId="3" fillId="4" borderId="19" xfId="0" applyNumberFormat="1" applyFont="1" applyFill="1" applyBorder="1" applyAlignment="1">
      <alignment horizontal="left" vertical="center" wrapText="1"/>
    </xf>
    <xf numFmtId="164" fontId="3" fillId="4" borderId="20" xfId="0" applyNumberFormat="1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center" vertical="center" textRotation="90" wrapText="1"/>
    </xf>
    <xf numFmtId="1" fontId="3" fillId="0" borderId="7" xfId="0" applyNumberFormat="1" applyFont="1" applyFill="1" applyBorder="1" applyAlignment="1">
      <alignment horizontal="center" vertical="center" textRotation="90" wrapText="1"/>
    </xf>
    <xf numFmtId="1" fontId="3" fillId="0" borderId="11" xfId="0" applyNumberFormat="1" applyFont="1" applyFill="1" applyBorder="1" applyAlignment="1">
      <alignment horizontal="center" vertical="center" textRotation="90" wrapText="1"/>
    </xf>
    <xf numFmtId="164" fontId="3" fillId="5" borderId="29" xfId="0" applyNumberFormat="1" applyFont="1" applyFill="1" applyBorder="1" applyAlignment="1">
      <alignment horizontal="right" vertical="center" wrapText="1"/>
    </xf>
    <xf numFmtId="164" fontId="3" fillId="5" borderId="30" xfId="0" applyNumberFormat="1" applyFont="1" applyFill="1" applyBorder="1" applyAlignment="1">
      <alignment horizontal="right" vertical="center" wrapText="1"/>
    </xf>
    <xf numFmtId="164" fontId="3" fillId="5" borderId="31" xfId="0" applyNumberFormat="1" applyFont="1" applyFill="1" applyBorder="1" applyAlignment="1">
      <alignment horizontal="right" vertical="center" wrapText="1"/>
    </xf>
    <xf numFmtId="164" fontId="3" fillId="0" borderId="2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</cellXfs>
  <cellStyles count="2">
    <cellStyle name="Blogas" xfId="1" builtinId="27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06"/>
  <sheetViews>
    <sheetView showZeros="0" tabSelected="1" topLeftCell="A196" zoomScaleNormal="100" zoomScaleSheetLayoutView="100" workbookViewId="0">
      <selection activeCell="N230" sqref="N230"/>
    </sheetView>
  </sheetViews>
  <sheetFormatPr defaultRowHeight="15" x14ac:dyDescent="0.25"/>
  <cols>
    <col min="1" max="3" width="2.5703125" style="1" customWidth="1"/>
    <col min="4" max="4" width="22.85546875" style="2" customWidth="1"/>
    <col min="5" max="5" width="8.42578125" style="3" customWidth="1"/>
    <col min="6" max="6" width="9.140625" style="4" customWidth="1"/>
    <col min="7" max="7" width="8.42578125" style="5" customWidth="1"/>
    <col min="8" max="8" width="5.85546875" style="4" customWidth="1"/>
    <col min="9" max="9" width="7" style="6" customWidth="1"/>
    <col min="10" max="10" width="7.42578125" style="7" bestFit="1" customWidth="1"/>
    <col min="11" max="11" width="5.5703125" style="7" customWidth="1"/>
    <col min="12" max="12" width="7" style="7" customWidth="1"/>
    <col min="13" max="13" width="7" style="6" customWidth="1"/>
    <col min="14" max="14" width="7.42578125" style="7" bestFit="1" customWidth="1"/>
    <col min="15" max="15" width="5.5703125" style="7" customWidth="1"/>
    <col min="16" max="20" width="7" style="7" customWidth="1"/>
    <col min="21" max="21" width="7" style="6" customWidth="1"/>
    <col min="22" max="22" width="7.42578125" style="7" bestFit="1" customWidth="1"/>
    <col min="23" max="23" width="6.85546875" style="7" customWidth="1"/>
    <col min="24" max="24" width="7.5703125" style="7" customWidth="1"/>
    <col min="25" max="28" width="7" style="294" customWidth="1"/>
    <col min="39" max="39" width="8.85546875" customWidth="1"/>
  </cols>
  <sheetData>
    <row r="1" spans="1:28" s="61" customFormat="1" ht="43.5" customHeight="1" x14ac:dyDescent="0.25">
      <c r="A1" s="84"/>
      <c r="B1" s="84"/>
      <c r="C1" s="84"/>
      <c r="D1" s="246"/>
      <c r="E1" s="85"/>
      <c r="F1" s="86"/>
      <c r="G1" s="87"/>
      <c r="H1" s="86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457" t="s">
        <v>241</v>
      </c>
      <c r="V1" s="457"/>
      <c r="W1" s="457"/>
      <c r="X1" s="457"/>
      <c r="Y1" s="285"/>
      <c r="Z1" s="285"/>
      <c r="AA1" s="285"/>
      <c r="AB1" s="285"/>
    </row>
    <row r="2" spans="1:28" s="61" customFormat="1" ht="37.5" customHeight="1" x14ac:dyDescent="0.25">
      <c r="A2" s="582" t="s">
        <v>236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286"/>
      <c r="Z2" s="286"/>
      <c r="AA2" s="286"/>
      <c r="AB2" s="286"/>
    </row>
    <row r="3" spans="1:28" s="61" customFormat="1" ht="19.5" customHeight="1" thickBot="1" x14ac:dyDescent="0.3">
      <c r="A3" s="583"/>
      <c r="B3" s="583"/>
      <c r="C3" s="583"/>
      <c r="D3" s="583"/>
      <c r="E3" s="583"/>
      <c r="F3" s="583"/>
      <c r="G3" s="583"/>
      <c r="H3" s="583"/>
      <c r="I3" s="8"/>
      <c r="J3" s="584"/>
      <c r="K3" s="584"/>
      <c r="L3" s="584"/>
      <c r="M3" s="8"/>
      <c r="N3" s="584"/>
      <c r="O3" s="584"/>
      <c r="P3" s="584"/>
      <c r="Q3" s="282"/>
      <c r="R3" s="282"/>
      <c r="S3" s="282"/>
      <c r="T3" s="282"/>
      <c r="U3" s="8"/>
      <c r="V3" s="584" t="s">
        <v>0</v>
      </c>
      <c r="W3" s="584"/>
      <c r="X3" s="584"/>
      <c r="Y3" s="287"/>
      <c r="Z3" s="287"/>
      <c r="AA3" s="287"/>
      <c r="AB3" s="287"/>
    </row>
    <row r="4" spans="1:28" s="61" customFormat="1" ht="12.75" customHeight="1" x14ac:dyDescent="0.25">
      <c r="A4" s="602" t="s">
        <v>1</v>
      </c>
      <c r="B4" s="599" t="s">
        <v>2</v>
      </c>
      <c r="C4" s="599" t="s">
        <v>3</v>
      </c>
      <c r="D4" s="618" t="s">
        <v>4</v>
      </c>
      <c r="E4" s="619" t="s">
        <v>5</v>
      </c>
      <c r="F4" s="596" t="s">
        <v>6</v>
      </c>
      <c r="G4" s="596" t="s">
        <v>7</v>
      </c>
      <c r="H4" s="608" t="s">
        <v>8</v>
      </c>
      <c r="I4" s="605" t="s">
        <v>235</v>
      </c>
      <c r="J4" s="606"/>
      <c r="K4" s="606"/>
      <c r="L4" s="607"/>
      <c r="M4" s="605" t="s">
        <v>242</v>
      </c>
      <c r="N4" s="606"/>
      <c r="O4" s="606"/>
      <c r="P4" s="607"/>
      <c r="Q4" s="468" t="s">
        <v>195</v>
      </c>
      <c r="R4" s="468"/>
      <c r="S4" s="468"/>
      <c r="T4" s="469"/>
      <c r="U4" s="468" t="s">
        <v>233</v>
      </c>
      <c r="V4" s="468"/>
      <c r="W4" s="468"/>
      <c r="X4" s="469"/>
      <c r="Y4" s="284"/>
      <c r="Z4" s="284"/>
      <c r="AA4" s="284"/>
      <c r="AB4" s="284"/>
    </row>
    <row r="5" spans="1:28" s="61" customFormat="1" ht="12.75" customHeight="1" x14ac:dyDescent="0.25">
      <c r="A5" s="603"/>
      <c r="B5" s="600"/>
      <c r="C5" s="600"/>
      <c r="D5" s="498"/>
      <c r="E5" s="620"/>
      <c r="F5" s="597"/>
      <c r="G5" s="597"/>
      <c r="H5" s="609"/>
      <c r="I5" s="588" t="s">
        <v>9</v>
      </c>
      <c r="J5" s="591" t="s">
        <v>10</v>
      </c>
      <c r="K5" s="592"/>
      <c r="L5" s="593"/>
      <c r="M5" s="588" t="s">
        <v>9</v>
      </c>
      <c r="N5" s="591" t="s">
        <v>10</v>
      </c>
      <c r="O5" s="592"/>
      <c r="P5" s="593"/>
      <c r="Q5" s="470" t="s">
        <v>9</v>
      </c>
      <c r="R5" s="472" t="s">
        <v>10</v>
      </c>
      <c r="S5" s="472"/>
      <c r="T5" s="473"/>
      <c r="U5" s="470" t="s">
        <v>9</v>
      </c>
      <c r="V5" s="472" t="s">
        <v>10</v>
      </c>
      <c r="W5" s="472"/>
      <c r="X5" s="473"/>
      <c r="Y5" s="284"/>
      <c r="Z5" s="284"/>
      <c r="AA5" s="284"/>
      <c r="AB5" s="284"/>
    </row>
    <row r="6" spans="1:28" s="61" customFormat="1" ht="12.75" customHeight="1" x14ac:dyDescent="0.25">
      <c r="A6" s="603"/>
      <c r="B6" s="600"/>
      <c r="C6" s="600"/>
      <c r="D6" s="498"/>
      <c r="E6" s="620"/>
      <c r="F6" s="597"/>
      <c r="G6" s="597"/>
      <c r="H6" s="609"/>
      <c r="I6" s="589"/>
      <c r="J6" s="591" t="s">
        <v>11</v>
      </c>
      <c r="K6" s="594"/>
      <c r="L6" s="475" t="s">
        <v>12</v>
      </c>
      <c r="M6" s="589"/>
      <c r="N6" s="591" t="s">
        <v>11</v>
      </c>
      <c r="O6" s="594"/>
      <c r="P6" s="475" t="s">
        <v>12</v>
      </c>
      <c r="Q6" s="470"/>
      <c r="R6" s="472" t="s">
        <v>11</v>
      </c>
      <c r="S6" s="472"/>
      <c r="T6" s="474" t="s">
        <v>12</v>
      </c>
      <c r="U6" s="470"/>
      <c r="V6" s="472" t="s">
        <v>11</v>
      </c>
      <c r="W6" s="472"/>
      <c r="X6" s="474" t="s">
        <v>12</v>
      </c>
      <c r="Y6" s="288"/>
      <c r="Z6" s="288"/>
      <c r="AA6" s="288"/>
      <c r="AB6" s="288"/>
    </row>
    <row r="7" spans="1:28" s="61" customFormat="1" ht="48.75" customHeight="1" thickBot="1" x14ac:dyDescent="0.3">
      <c r="A7" s="604"/>
      <c r="B7" s="601"/>
      <c r="C7" s="601"/>
      <c r="D7" s="440"/>
      <c r="E7" s="621"/>
      <c r="F7" s="598"/>
      <c r="G7" s="598"/>
      <c r="H7" s="610"/>
      <c r="I7" s="590"/>
      <c r="J7" s="274" t="s">
        <v>9</v>
      </c>
      <c r="K7" s="275" t="s">
        <v>13</v>
      </c>
      <c r="L7" s="595"/>
      <c r="M7" s="590"/>
      <c r="N7" s="274" t="s">
        <v>9</v>
      </c>
      <c r="O7" s="275" t="s">
        <v>13</v>
      </c>
      <c r="P7" s="595"/>
      <c r="Q7" s="471"/>
      <c r="R7" s="279" t="s">
        <v>9</v>
      </c>
      <c r="S7" s="280" t="s">
        <v>13</v>
      </c>
      <c r="T7" s="475"/>
      <c r="U7" s="471"/>
      <c r="V7" s="83" t="s">
        <v>9</v>
      </c>
      <c r="W7" s="9" t="s">
        <v>13</v>
      </c>
      <c r="X7" s="475"/>
      <c r="Y7" s="288"/>
      <c r="Z7" s="288"/>
      <c r="AA7" s="288"/>
      <c r="AB7" s="288"/>
    </row>
    <row r="8" spans="1:28" s="62" customFormat="1" ht="13.5" customHeight="1" thickBot="1" x14ac:dyDescent="0.25">
      <c r="A8" s="585" t="s">
        <v>14</v>
      </c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7"/>
      <c r="Y8" s="289"/>
      <c r="Z8" s="289"/>
      <c r="AA8" s="289"/>
      <c r="AB8" s="289"/>
    </row>
    <row r="9" spans="1:28" s="62" customFormat="1" ht="13.5" customHeight="1" thickBot="1" x14ac:dyDescent="0.25">
      <c r="A9" s="612" t="s">
        <v>15</v>
      </c>
      <c r="B9" s="613"/>
      <c r="C9" s="613"/>
      <c r="D9" s="613"/>
      <c r="E9" s="613"/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4"/>
      <c r="Y9" s="289"/>
      <c r="Z9" s="289"/>
      <c r="AA9" s="289"/>
      <c r="AB9" s="289"/>
    </row>
    <row r="10" spans="1:28" s="62" customFormat="1" ht="13.5" customHeight="1" thickBot="1" x14ac:dyDescent="0.25">
      <c r="A10" s="88">
        <v>1</v>
      </c>
      <c r="B10" s="615" t="s">
        <v>16</v>
      </c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16"/>
      <c r="Q10" s="616"/>
      <c r="R10" s="616"/>
      <c r="S10" s="616"/>
      <c r="T10" s="616"/>
      <c r="U10" s="616"/>
      <c r="V10" s="616"/>
      <c r="W10" s="616"/>
      <c r="X10" s="617"/>
      <c r="Y10" s="289"/>
      <c r="Z10" s="289"/>
      <c r="AA10" s="289"/>
      <c r="AB10" s="289"/>
    </row>
    <row r="11" spans="1:28" s="62" customFormat="1" ht="13.5" customHeight="1" thickBot="1" x14ac:dyDescent="0.25">
      <c r="A11" s="89">
        <v>1</v>
      </c>
      <c r="B11" s="90">
        <v>1</v>
      </c>
      <c r="C11" s="505" t="s">
        <v>245</v>
      </c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7"/>
      <c r="Y11" s="289"/>
      <c r="Z11" s="289"/>
      <c r="AA11" s="289"/>
      <c r="AB11" s="289"/>
    </row>
    <row r="12" spans="1:28" s="62" customFormat="1" ht="12.75" customHeight="1" x14ac:dyDescent="0.2">
      <c r="A12" s="579">
        <v>1</v>
      </c>
      <c r="B12" s="401">
        <v>1</v>
      </c>
      <c r="C12" s="404">
        <v>1</v>
      </c>
      <c r="D12" s="441" t="s">
        <v>17</v>
      </c>
      <c r="E12" s="431">
        <v>19</v>
      </c>
      <c r="F12" s="411" t="s">
        <v>18</v>
      </c>
      <c r="G12" s="411" t="s">
        <v>19</v>
      </c>
      <c r="H12" s="45" t="s">
        <v>20</v>
      </c>
      <c r="I12" s="10">
        <v>1.8</v>
      </c>
      <c r="J12" s="193">
        <v>1.8</v>
      </c>
      <c r="K12" s="243">
        <v>0</v>
      </c>
      <c r="L12" s="156">
        <v>0</v>
      </c>
      <c r="M12" s="154">
        <f t="shared" ref="M12" si="0">N12+P12</f>
        <v>24</v>
      </c>
      <c r="N12" s="223">
        <v>24</v>
      </c>
      <c r="O12" s="243">
        <v>0</v>
      </c>
      <c r="P12" s="156">
        <v>0</v>
      </c>
      <c r="Q12" s="154">
        <f t="shared" ref="Q12" si="1">R12+T12</f>
        <v>24</v>
      </c>
      <c r="R12" s="297">
        <v>24</v>
      </c>
      <c r="S12" s="281">
        <v>0</v>
      </c>
      <c r="T12" s="156">
        <v>0</v>
      </c>
      <c r="U12" s="154">
        <f t="shared" ref="U12" si="2">V12+X12</f>
        <v>24</v>
      </c>
      <c r="V12" s="297">
        <v>24</v>
      </c>
      <c r="W12" s="243">
        <v>0</v>
      </c>
      <c r="X12" s="156">
        <v>0</v>
      </c>
      <c r="Y12" s="284"/>
      <c r="Z12" s="284"/>
      <c r="AA12" s="284"/>
      <c r="AB12" s="284"/>
    </row>
    <row r="13" spans="1:28" s="62" customFormat="1" ht="12.75" customHeight="1" thickBot="1" x14ac:dyDescent="0.25">
      <c r="A13" s="579"/>
      <c r="B13" s="402"/>
      <c r="C13" s="404"/>
      <c r="D13" s="441"/>
      <c r="E13" s="431"/>
      <c r="F13" s="411"/>
      <c r="G13" s="411"/>
      <c r="H13" s="143" t="s">
        <v>180</v>
      </c>
      <c r="I13" s="154">
        <f>J13+L13</f>
        <v>19.600000000000001</v>
      </c>
      <c r="J13" s="200">
        <v>19.600000000000001</v>
      </c>
      <c r="K13" s="200"/>
      <c r="L13" s="156"/>
      <c r="M13" s="154"/>
      <c r="N13" s="223"/>
      <c r="O13" s="223"/>
      <c r="P13" s="156"/>
      <c r="Q13" s="154"/>
      <c r="R13" s="297"/>
      <c r="S13" s="281"/>
      <c r="T13" s="156"/>
      <c r="U13" s="154"/>
      <c r="V13" s="297"/>
      <c r="W13" s="200"/>
      <c r="X13" s="156"/>
      <c r="Y13" s="284"/>
      <c r="Z13" s="284"/>
      <c r="AA13" s="284"/>
      <c r="AB13" s="284"/>
    </row>
    <row r="14" spans="1:28" s="62" customFormat="1" ht="12.75" customHeight="1" thickBot="1" x14ac:dyDescent="0.25">
      <c r="A14" s="579"/>
      <c r="B14" s="402"/>
      <c r="C14" s="404"/>
      <c r="D14" s="441"/>
      <c r="E14" s="431"/>
      <c r="F14" s="412" t="s">
        <v>22</v>
      </c>
      <c r="G14" s="413"/>
      <c r="H14" s="413"/>
      <c r="I14" s="15">
        <f t="shared" ref="I14:I45" si="3">J14+L14</f>
        <v>21.400000000000002</v>
      </c>
      <c r="J14" s="16">
        <f>SUM(J12:J13)</f>
        <v>21.400000000000002</v>
      </c>
      <c r="K14" s="16">
        <f>SUM(K12:K13)</f>
        <v>0</v>
      </c>
      <c r="L14" s="17">
        <f>SUM(L12:L13)</f>
        <v>0</v>
      </c>
      <c r="M14" s="15">
        <f t="shared" ref="M14:M15" si="4">N14+P14</f>
        <v>24</v>
      </c>
      <c r="N14" s="16">
        <f>SUM(N12:N13)</f>
        <v>24</v>
      </c>
      <c r="O14" s="16">
        <f>SUM(O12:O13)</f>
        <v>0</v>
      </c>
      <c r="P14" s="17">
        <f>SUM(P12:P13)</f>
        <v>0</v>
      </c>
      <c r="Q14" s="15">
        <f t="shared" ref="Q14:Q15" si="5">R14+T14</f>
        <v>24</v>
      </c>
      <c r="R14" s="16">
        <f>SUM(R12:R13)</f>
        <v>24</v>
      </c>
      <c r="S14" s="16">
        <f>SUM(S12:S13)</f>
        <v>0</v>
      </c>
      <c r="T14" s="17">
        <f>SUM(T12:T13)</f>
        <v>0</v>
      </c>
      <c r="U14" s="15">
        <f t="shared" ref="U14:U15" si="6">V14+X14</f>
        <v>24</v>
      </c>
      <c r="V14" s="16">
        <f>SUM(V12:V13)</f>
        <v>24</v>
      </c>
      <c r="W14" s="16">
        <f>SUM(W12:W13)</f>
        <v>0</v>
      </c>
      <c r="X14" s="17">
        <f>SUM(X12:X13)</f>
        <v>0</v>
      </c>
      <c r="Y14" s="283"/>
      <c r="Z14" s="283"/>
      <c r="AA14" s="283"/>
      <c r="AB14" s="283"/>
    </row>
    <row r="15" spans="1:28" s="62" customFormat="1" ht="12.75" customHeight="1" x14ac:dyDescent="0.2">
      <c r="A15" s="579">
        <v>1</v>
      </c>
      <c r="B15" s="401">
        <v>1</v>
      </c>
      <c r="C15" s="403">
        <v>2</v>
      </c>
      <c r="D15" s="440" t="s">
        <v>23</v>
      </c>
      <c r="E15" s="408">
        <v>20</v>
      </c>
      <c r="F15" s="410" t="s">
        <v>18</v>
      </c>
      <c r="G15" s="410" t="s">
        <v>24</v>
      </c>
      <c r="H15" s="105" t="s">
        <v>20</v>
      </c>
      <c r="I15" s="10">
        <v>8.1</v>
      </c>
      <c r="J15" s="193">
        <v>8.1</v>
      </c>
      <c r="K15" s="11">
        <v>0</v>
      </c>
      <c r="L15" s="12">
        <v>0</v>
      </c>
      <c r="M15" s="154">
        <f t="shared" si="4"/>
        <v>48</v>
      </c>
      <c r="N15" s="223">
        <v>48</v>
      </c>
      <c r="O15" s="223">
        <v>0</v>
      </c>
      <c r="P15" s="156">
        <v>0</v>
      </c>
      <c r="Q15" s="154">
        <f t="shared" si="5"/>
        <v>48</v>
      </c>
      <c r="R15" s="297">
        <v>48</v>
      </c>
      <c r="S15" s="281">
        <v>0</v>
      </c>
      <c r="T15" s="156">
        <v>0</v>
      </c>
      <c r="U15" s="154">
        <f t="shared" si="6"/>
        <v>48</v>
      </c>
      <c r="V15" s="297">
        <v>48</v>
      </c>
      <c r="W15" s="11">
        <v>0</v>
      </c>
      <c r="X15" s="12">
        <v>0</v>
      </c>
      <c r="Y15" s="284"/>
      <c r="Z15" s="284"/>
      <c r="AA15" s="284"/>
      <c r="AB15" s="284"/>
    </row>
    <row r="16" spans="1:28" s="62" customFormat="1" ht="12.75" customHeight="1" thickBot="1" x14ac:dyDescent="0.25">
      <c r="A16" s="579"/>
      <c r="B16" s="402"/>
      <c r="C16" s="404"/>
      <c r="D16" s="441"/>
      <c r="E16" s="431"/>
      <c r="F16" s="411"/>
      <c r="G16" s="411"/>
      <c r="H16" s="143" t="s">
        <v>180</v>
      </c>
      <c r="I16" s="154">
        <f t="shared" si="3"/>
        <v>42.7</v>
      </c>
      <c r="J16" s="227">
        <v>42.7</v>
      </c>
      <c r="K16" s="200"/>
      <c r="L16" s="156"/>
      <c r="M16" s="154"/>
      <c r="N16" s="223"/>
      <c r="O16" s="223"/>
      <c r="P16" s="156"/>
      <c r="Q16" s="154"/>
      <c r="R16" s="297"/>
      <c r="S16" s="281"/>
      <c r="T16" s="156"/>
      <c r="U16" s="154"/>
      <c r="V16" s="297"/>
      <c r="W16" s="200"/>
      <c r="X16" s="156"/>
      <c r="Y16" s="284"/>
      <c r="Z16" s="284"/>
      <c r="AA16" s="284"/>
      <c r="AB16" s="284"/>
    </row>
    <row r="17" spans="1:28" s="62" customFormat="1" ht="12.75" customHeight="1" thickBot="1" x14ac:dyDescent="0.25">
      <c r="A17" s="579"/>
      <c r="B17" s="402"/>
      <c r="C17" s="404"/>
      <c r="D17" s="441"/>
      <c r="E17" s="431"/>
      <c r="F17" s="412" t="s">
        <v>22</v>
      </c>
      <c r="G17" s="413"/>
      <c r="H17" s="413"/>
      <c r="I17" s="15">
        <f t="shared" si="3"/>
        <v>50.800000000000004</v>
      </c>
      <c r="J17" s="16">
        <f>SUM(J15:J16)</f>
        <v>50.800000000000004</v>
      </c>
      <c r="K17" s="16">
        <f>SUM(K15:K16)</f>
        <v>0</v>
      </c>
      <c r="L17" s="17">
        <f>SUM(L15:L16)</f>
        <v>0</v>
      </c>
      <c r="M17" s="15">
        <f t="shared" ref="M17:M18" si="7">N17+P17</f>
        <v>48</v>
      </c>
      <c r="N17" s="16">
        <f>SUM(N15:N16)</f>
        <v>48</v>
      </c>
      <c r="O17" s="16">
        <f>SUM(O15:O16)</f>
        <v>0</v>
      </c>
      <c r="P17" s="17">
        <f>SUM(P15:P16)</f>
        <v>0</v>
      </c>
      <c r="Q17" s="15">
        <f t="shared" ref="Q17:Q18" si="8">R17+T17</f>
        <v>48</v>
      </c>
      <c r="R17" s="16">
        <f>SUM(R15:R16)</f>
        <v>48</v>
      </c>
      <c r="S17" s="16">
        <f>SUM(S15:S16)</f>
        <v>0</v>
      </c>
      <c r="T17" s="17">
        <f>SUM(T15:T16)</f>
        <v>0</v>
      </c>
      <c r="U17" s="15">
        <f t="shared" ref="U17:U18" si="9">V17+X17</f>
        <v>48</v>
      </c>
      <c r="V17" s="16">
        <f>SUM(V15:V16)</f>
        <v>48</v>
      </c>
      <c r="W17" s="16">
        <f>SUM(W15:W16)</f>
        <v>0</v>
      </c>
      <c r="X17" s="17">
        <f>SUM(X15:X16)</f>
        <v>0</v>
      </c>
      <c r="Y17" s="283"/>
      <c r="Z17" s="283"/>
      <c r="AA17" s="283"/>
      <c r="AB17" s="283"/>
    </row>
    <row r="18" spans="1:28" s="62" customFormat="1" ht="12.75" customHeight="1" x14ac:dyDescent="0.2">
      <c r="A18" s="579">
        <v>1</v>
      </c>
      <c r="B18" s="401">
        <v>1</v>
      </c>
      <c r="C18" s="403">
        <v>3</v>
      </c>
      <c r="D18" s="440" t="s">
        <v>25</v>
      </c>
      <c r="E18" s="408">
        <v>21</v>
      </c>
      <c r="F18" s="410" t="s">
        <v>18</v>
      </c>
      <c r="G18" s="410" t="s">
        <v>26</v>
      </c>
      <c r="H18" s="105" t="s">
        <v>20</v>
      </c>
      <c r="I18" s="10">
        <v>19</v>
      </c>
      <c r="J18" s="193">
        <v>19</v>
      </c>
      <c r="K18" s="11">
        <v>0</v>
      </c>
      <c r="L18" s="12">
        <v>0</v>
      </c>
      <c r="M18" s="154">
        <f t="shared" si="7"/>
        <v>71</v>
      </c>
      <c r="N18" s="223">
        <v>71</v>
      </c>
      <c r="O18" s="223">
        <v>0</v>
      </c>
      <c r="P18" s="156">
        <v>0</v>
      </c>
      <c r="Q18" s="154">
        <f t="shared" si="8"/>
        <v>71</v>
      </c>
      <c r="R18" s="297">
        <v>71</v>
      </c>
      <c r="S18" s="281">
        <v>0</v>
      </c>
      <c r="T18" s="156">
        <v>0</v>
      </c>
      <c r="U18" s="154">
        <f t="shared" si="9"/>
        <v>71</v>
      </c>
      <c r="V18" s="297">
        <v>71</v>
      </c>
      <c r="W18" s="11">
        <v>0</v>
      </c>
      <c r="X18" s="12">
        <v>0</v>
      </c>
      <c r="Y18" s="284"/>
      <c r="Z18" s="284"/>
      <c r="AA18" s="284"/>
      <c r="AB18" s="284"/>
    </row>
    <row r="19" spans="1:28" s="62" customFormat="1" ht="12.75" customHeight="1" thickBot="1" x14ac:dyDescent="0.25">
      <c r="A19" s="579"/>
      <c r="B19" s="402"/>
      <c r="C19" s="404"/>
      <c r="D19" s="441"/>
      <c r="E19" s="431"/>
      <c r="F19" s="411"/>
      <c r="G19" s="411"/>
      <c r="H19" s="142" t="s">
        <v>180</v>
      </c>
      <c r="I19" s="154">
        <f t="shared" si="3"/>
        <v>65</v>
      </c>
      <c r="J19" s="200">
        <f>57.5-7.5</f>
        <v>50</v>
      </c>
      <c r="K19" s="200"/>
      <c r="L19" s="156">
        <v>15</v>
      </c>
      <c r="M19" s="154"/>
      <c r="N19" s="223"/>
      <c r="O19" s="223"/>
      <c r="P19" s="156"/>
      <c r="Q19" s="154"/>
      <c r="R19" s="297"/>
      <c r="S19" s="281"/>
      <c r="T19" s="156"/>
      <c r="U19" s="154"/>
      <c r="V19" s="297"/>
      <c r="W19" s="200"/>
      <c r="X19" s="156"/>
      <c r="Y19" s="284"/>
      <c r="Z19" s="284"/>
      <c r="AA19" s="284"/>
      <c r="AB19" s="284"/>
    </row>
    <row r="20" spans="1:28" s="62" customFormat="1" ht="12.75" customHeight="1" thickBot="1" x14ac:dyDescent="0.25">
      <c r="A20" s="579"/>
      <c r="B20" s="402"/>
      <c r="C20" s="404"/>
      <c r="D20" s="441"/>
      <c r="E20" s="431"/>
      <c r="F20" s="412" t="s">
        <v>22</v>
      </c>
      <c r="G20" s="413"/>
      <c r="H20" s="413"/>
      <c r="I20" s="15">
        <f t="shared" si="3"/>
        <v>84</v>
      </c>
      <c r="J20" s="16">
        <f>SUM(J18:J19)</f>
        <v>69</v>
      </c>
      <c r="K20" s="16">
        <f>SUM(K18:K19)</f>
        <v>0</v>
      </c>
      <c r="L20" s="17">
        <f>SUM(L18:L19)</f>
        <v>15</v>
      </c>
      <c r="M20" s="15">
        <f t="shared" ref="M20:M21" si="10">N20+P20</f>
        <v>71</v>
      </c>
      <c r="N20" s="16">
        <f>SUM(N18:N19)</f>
        <v>71</v>
      </c>
      <c r="O20" s="16">
        <f>SUM(O18:O19)</f>
        <v>0</v>
      </c>
      <c r="P20" s="17">
        <f>SUM(P18:P19)</f>
        <v>0</v>
      </c>
      <c r="Q20" s="15">
        <f t="shared" ref="Q20:Q21" si="11">R20+T20</f>
        <v>71</v>
      </c>
      <c r="R20" s="16">
        <f>SUM(R18:R19)</f>
        <v>71</v>
      </c>
      <c r="S20" s="16">
        <f>SUM(S18:S19)</f>
        <v>0</v>
      </c>
      <c r="T20" s="17">
        <f>SUM(T18:T19)</f>
        <v>0</v>
      </c>
      <c r="U20" s="15">
        <f t="shared" ref="U20:U21" si="12">V20+X20</f>
        <v>71</v>
      </c>
      <c r="V20" s="16">
        <f>SUM(V18:V19)</f>
        <v>71</v>
      </c>
      <c r="W20" s="16">
        <f>SUM(W18:W19)</f>
        <v>0</v>
      </c>
      <c r="X20" s="17">
        <f>SUM(X18:X19)</f>
        <v>0</v>
      </c>
      <c r="Y20" s="283"/>
      <c r="Z20" s="283"/>
      <c r="AA20" s="283"/>
      <c r="AB20" s="283"/>
    </row>
    <row r="21" spans="1:28" s="62" customFormat="1" ht="12.75" customHeight="1" x14ac:dyDescent="0.2">
      <c r="A21" s="579">
        <v>1</v>
      </c>
      <c r="B21" s="401">
        <v>1</v>
      </c>
      <c r="C21" s="403">
        <v>4</v>
      </c>
      <c r="D21" s="440" t="s">
        <v>27</v>
      </c>
      <c r="E21" s="408">
        <v>22</v>
      </c>
      <c r="F21" s="410" t="s">
        <v>18</v>
      </c>
      <c r="G21" s="410" t="s">
        <v>28</v>
      </c>
      <c r="H21" s="105" t="s">
        <v>20</v>
      </c>
      <c r="I21" s="10">
        <v>9.1999999999999993</v>
      </c>
      <c r="J21" s="193">
        <v>9.1999999999999993</v>
      </c>
      <c r="K21" s="11">
        <v>0</v>
      </c>
      <c r="L21" s="12">
        <v>0</v>
      </c>
      <c r="M21" s="154">
        <f t="shared" si="10"/>
        <v>34</v>
      </c>
      <c r="N21" s="223">
        <v>34</v>
      </c>
      <c r="O21" s="223">
        <v>0</v>
      </c>
      <c r="P21" s="156">
        <v>0</v>
      </c>
      <c r="Q21" s="154">
        <f t="shared" si="11"/>
        <v>34</v>
      </c>
      <c r="R21" s="297">
        <v>34</v>
      </c>
      <c r="S21" s="281">
        <v>0</v>
      </c>
      <c r="T21" s="156">
        <v>0</v>
      </c>
      <c r="U21" s="154">
        <f t="shared" si="12"/>
        <v>34</v>
      </c>
      <c r="V21" s="297">
        <v>34</v>
      </c>
      <c r="W21" s="11">
        <v>0</v>
      </c>
      <c r="X21" s="12">
        <v>0</v>
      </c>
      <c r="Y21" s="284"/>
      <c r="Z21" s="284"/>
      <c r="AA21" s="284"/>
      <c r="AB21" s="284"/>
    </row>
    <row r="22" spans="1:28" s="62" customFormat="1" ht="12.75" customHeight="1" thickBot="1" x14ac:dyDescent="0.25">
      <c r="A22" s="579"/>
      <c r="B22" s="402"/>
      <c r="C22" s="404"/>
      <c r="D22" s="441"/>
      <c r="E22" s="431"/>
      <c r="F22" s="411"/>
      <c r="G22" s="411"/>
      <c r="H22" s="383" t="s">
        <v>180</v>
      </c>
      <c r="I22" s="154">
        <f t="shared" si="3"/>
        <v>42.2</v>
      </c>
      <c r="J22" s="227">
        <v>26.2</v>
      </c>
      <c r="K22" s="200"/>
      <c r="L22" s="156">
        <v>16</v>
      </c>
      <c r="M22" s="154"/>
      <c r="N22" s="223"/>
      <c r="O22" s="223"/>
      <c r="P22" s="156"/>
      <c r="Q22" s="154"/>
      <c r="R22" s="297"/>
      <c r="S22" s="281"/>
      <c r="T22" s="156"/>
      <c r="U22" s="154"/>
      <c r="V22" s="297"/>
      <c r="W22" s="200"/>
      <c r="X22" s="156"/>
      <c r="Y22" s="284"/>
      <c r="Z22" s="284"/>
      <c r="AA22" s="284"/>
      <c r="AB22" s="284"/>
    </row>
    <row r="23" spans="1:28" s="62" customFormat="1" ht="12.75" customHeight="1" thickBot="1" x14ac:dyDescent="0.25">
      <c r="A23" s="579"/>
      <c r="B23" s="402"/>
      <c r="C23" s="404"/>
      <c r="D23" s="441"/>
      <c r="E23" s="431"/>
      <c r="F23" s="405" t="s">
        <v>22</v>
      </c>
      <c r="G23" s="406"/>
      <c r="H23" s="407"/>
      <c r="I23" s="29">
        <f t="shared" si="3"/>
        <v>51.4</v>
      </c>
      <c r="J23" s="30">
        <f>SUM(J21:J22)</f>
        <v>35.4</v>
      </c>
      <c r="K23" s="30">
        <f>SUM(K21:K22)</f>
        <v>0</v>
      </c>
      <c r="L23" s="31">
        <f>SUM(L21:L22)</f>
        <v>16</v>
      </c>
      <c r="M23" s="15">
        <f t="shared" ref="M23:M24" si="13">N23+P23</f>
        <v>34</v>
      </c>
      <c r="N23" s="16">
        <f>SUM(N21:N22)</f>
        <v>34</v>
      </c>
      <c r="O23" s="16">
        <f>SUM(O21:O22)</f>
        <v>0</v>
      </c>
      <c r="P23" s="17">
        <f>SUM(P21:P22)</f>
        <v>0</v>
      </c>
      <c r="Q23" s="15">
        <f t="shared" ref="Q23:Q24" si="14">R23+T23</f>
        <v>34</v>
      </c>
      <c r="R23" s="16">
        <f>SUM(R21:R22)</f>
        <v>34</v>
      </c>
      <c r="S23" s="16">
        <f>SUM(S21:S22)</f>
        <v>0</v>
      </c>
      <c r="T23" s="17">
        <f>SUM(T21:T22)</f>
        <v>0</v>
      </c>
      <c r="U23" s="15">
        <f t="shared" ref="U23:U24" si="15">V23+X23</f>
        <v>34</v>
      </c>
      <c r="V23" s="16">
        <f>SUM(V21:V22)</f>
        <v>34</v>
      </c>
      <c r="W23" s="16">
        <f>SUM(W21:W22)</f>
        <v>0</v>
      </c>
      <c r="X23" s="17">
        <f>SUM(X21:X22)</f>
        <v>0</v>
      </c>
      <c r="Y23" s="283"/>
      <c r="Z23" s="283"/>
      <c r="AA23" s="283"/>
      <c r="AB23" s="283"/>
    </row>
    <row r="24" spans="1:28" s="62" customFormat="1" ht="12.75" x14ac:dyDescent="0.2">
      <c r="A24" s="579">
        <v>1</v>
      </c>
      <c r="B24" s="401">
        <v>1</v>
      </c>
      <c r="C24" s="403">
        <v>5</v>
      </c>
      <c r="D24" s="440" t="s">
        <v>29</v>
      </c>
      <c r="E24" s="408">
        <v>23</v>
      </c>
      <c r="F24" s="411" t="s">
        <v>18</v>
      </c>
      <c r="G24" s="411" t="s">
        <v>30</v>
      </c>
      <c r="H24" s="45" t="s">
        <v>20</v>
      </c>
      <c r="I24" s="150">
        <v>17</v>
      </c>
      <c r="J24" s="364">
        <v>17</v>
      </c>
      <c r="K24" s="148">
        <v>0</v>
      </c>
      <c r="L24" s="149"/>
      <c r="M24" s="154">
        <f t="shared" si="13"/>
        <v>107</v>
      </c>
      <c r="N24" s="223">
        <v>107</v>
      </c>
      <c r="O24" s="223">
        <v>0</v>
      </c>
      <c r="P24" s="156"/>
      <c r="Q24" s="154">
        <f t="shared" si="14"/>
        <v>107</v>
      </c>
      <c r="R24" s="297">
        <v>107</v>
      </c>
      <c r="S24" s="281">
        <v>0</v>
      </c>
      <c r="T24" s="156"/>
      <c r="U24" s="154">
        <f t="shared" si="15"/>
        <v>107</v>
      </c>
      <c r="V24" s="297">
        <v>107</v>
      </c>
      <c r="W24" s="11">
        <v>0</v>
      </c>
      <c r="X24" s="12"/>
      <c r="Y24" s="284"/>
      <c r="Z24" s="284"/>
      <c r="AA24" s="284"/>
      <c r="AB24" s="284"/>
    </row>
    <row r="25" spans="1:28" s="62" customFormat="1" ht="12.75" x14ac:dyDescent="0.2">
      <c r="A25" s="579"/>
      <c r="B25" s="402"/>
      <c r="C25" s="404"/>
      <c r="D25" s="441"/>
      <c r="E25" s="431"/>
      <c r="F25" s="411"/>
      <c r="G25" s="411"/>
      <c r="H25" s="142" t="s">
        <v>180</v>
      </c>
      <c r="I25" s="154">
        <f t="shared" si="3"/>
        <v>88.5</v>
      </c>
      <c r="J25" s="382">
        <v>88.5</v>
      </c>
      <c r="K25" s="382"/>
      <c r="L25" s="156"/>
      <c r="M25" s="154"/>
      <c r="N25" s="223"/>
      <c r="O25" s="223"/>
      <c r="P25" s="156"/>
      <c r="Q25" s="154"/>
      <c r="R25" s="297"/>
      <c r="S25" s="281"/>
      <c r="T25" s="156"/>
      <c r="U25" s="154"/>
      <c r="V25" s="297"/>
      <c r="W25" s="200"/>
      <c r="X25" s="156"/>
      <c r="Y25" s="284"/>
      <c r="Z25" s="284"/>
      <c r="AA25" s="284"/>
      <c r="AB25" s="284"/>
    </row>
    <row r="26" spans="1:28" s="62" customFormat="1" ht="23.25" thickBot="1" x14ac:dyDescent="0.25">
      <c r="A26" s="579"/>
      <c r="B26" s="402"/>
      <c r="C26" s="404"/>
      <c r="D26" s="441"/>
      <c r="E26" s="431"/>
      <c r="F26" s="411"/>
      <c r="G26" s="411"/>
      <c r="H26" s="192" t="s">
        <v>255</v>
      </c>
      <c r="I26" s="387"/>
      <c r="J26" s="380"/>
      <c r="K26" s="380"/>
      <c r="L26" s="218"/>
      <c r="M26" s="175">
        <v>55.3</v>
      </c>
      <c r="N26" s="379">
        <v>55.3</v>
      </c>
      <c r="O26" s="379"/>
      <c r="P26" s="91"/>
      <c r="Q26" s="175"/>
      <c r="R26" s="379"/>
      <c r="S26" s="379"/>
      <c r="T26" s="91"/>
      <c r="U26" s="175"/>
      <c r="V26" s="379"/>
      <c r="W26" s="379"/>
      <c r="X26" s="91"/>
      <c r="Y26" s="284"/>
      <c r="Z26" s="284"/>
      <c r="AA26" s="284"/>
      <c r="AB26" s="284"/>
    </row>
    <row r="27" spans="1:28" s="62" customFormat="1" ht="12.75" customHeight="1" thickBot="1" x14ac:dyDescent="0.25">
      <c r="A27" s="579"/>
      <c r="B27" s="402"/>
      <c r="C27" s="404"/>
      <c r="D27" s="441"/>
      <c r="E27" s="431"/>
      <c r="F27" s="405" t="s">
        <v>22</v>
      </c>
      <c r="G27" s="406"/>
      <c r="H27" s="407"/>
      <c r="I27" s="43">
        <f t="shared" si="3"/>
        <v>105.5</v>
      </c>
      <c r="J27" s="44">
        <f>SUM(J24:J25)</f>
        <v>105.5</v>
      </c>
      <c r="K27" s="44">
        <f>SUM(K24:K25)</f>
        <v>0</v>
      </c>
      <c r="L27" s="346">
        <f>SUM(L24:L25)</f>
        <v>0</v>
      </c>
      <c r="M27" s="15">
        <f>N27+P27</f>
        <v>162.30000000000001</v>
      </c>
      <c r="N27" s="16">
        <f>SUM(N24:N26)</f>
        <v>162.30000000000001</v>
      </c>
      <c r="O27" s="16">
        <f>SUM(O24:O25)</f>
        <v>0</v>
      </c>
      <c r="P27" s="17">
        <f>SUM(P24:P25)</f>
        <v>0</v>
      </c>
      <c r="Q27" s="15">
        <f t="shared" ref="Q27:Q28" si="16">R27+T27</f>
        <v>107</v>
      </c>
      <c r="R27" s="16">
        <f>SUM(R24:R25)</f>
        <v>107</v>
      </c>
      <c r="S27" s="16">
        <f>SUM(S24:S25)</f>
        <v>0</v>
      </c>
      <c r="T27" s="17">
        <f>SUM(T24:T25)</f>
        <v>0</v>
      </c>
      <c r="U27" s="15">
        <f t="shared" ref="U27:U28" si="17">V27+X27</f>
        <v>107</v>
      </c>
      <c r="V27" s="16">
        <f>SUM(V24:V25)</f>
        <v>107</v>
      </c>
      <c r="W27" s="16">
        <f>SUM(W24:W25)</f>
        <v>0</v>
      </c>
      <c r="X27" s="17">
        <f>SUM(X24:X25)</f>
        <v>0</v>
      </c>
      <c r="Y27" s="283"/>
      <c r="Z27" s="283"/>
      <c r="AA27" s="283"/>
      <c r="AB27" s="283"/>
    </row>
    <row r="28" spans="1:28" s="62" customFormat="1" ht="11.25" customHeight="1" x14ac:dyDescent="0.2">
      <c r="A28" s="579">
        <v>1</v>
      </c>
      <c r="B28" s="401">
        <v>1</v>
      </c>
      <c r="C28" s="403">
        <v>6</v>
      </c>
      <c r="D28" s="440" t="s">
        <v>31</v>
      </c>
      <c r="E28" s="408">
        <v>24</v>
      </c>
      <c r="F28" s="411" t="s">
        <v>18</v>
      </c>
      <c r="G28" s="411" t="s">
        <v>32</v>
      </c>
      <c r="H28" s="386" t="s">
        <v>20</v>
      </c>
      <c r="I28" s="10">
        <f t="shared" si="3"/>
        <v>4.3</v>
      </c>
      <c r="J28" s="193">
        <v>4.3</v>
      </c>
      <c r="K28" s="11">
        <v>0</v>
      </c>
      <c r="L28" s="12">
        <v>0</v>
      </c>
      <c r="M28" s="154">
        <f t="shared" ref="M28" si="18">N28+P28</f>
        <v>19</v>
      </c>
      <c r="N28" s="223">
        <v>19</v>
      </c>
      <c r="O28" s="223">
        <v>0</v>
      </c>
      <c r="P28" s="156">
        <v>0</v>
      </c>
      <c r="Q28" s="154">
        <f t="shared" si="16"/>
        <v>19</v>
      </c>
      <c r="R28" s="297">
        <v>19</v>
      </c>
      <c r="S28" s="281">
        <v>0</v>
      </c>
      <c r="T28" s="156">
        <v>0</v>
      </c>
      <c r="U28" s="154">
        <f t="shared" si="17"/>
        <v>19</v>
      </c>
      <c r="V28" s="297">
        <v>19</v>
      </c>
      <c r="W28" s="11">
        <v>0</v>
      </c>
      <c r="X28" s="12">
        <v>0</v>
      </c>
      <c r="Y28" s="284"/>
      <c r="Z28" s="284"/>
      <c r="AA28" s="284"/>
      <c r="AB28" s="284"/>
    </row>
    <row r="29" spans="1:28" s="62" customFormat="1" ht="11.25" customHeight="1" thickBot="1" x14ac:dyDescent="0.25">
      <c r="A29" s="579"/>
      <c r="B29" s="402"/>
      <c r="C29" s="404"/>
      <c r="D29" s="441"/>
      <c r="E29" s="431"/>
      <c r="F29" s="411"/>
      <c r="G29" s="411"/>
      <c r="H29" s="142" t="s">
        <v>180</v>
      </c>
      <c r="I29" s="154">
        <f t="shared" si="3"/>
        <v>15.7</v>
      </c>
      <c r="J29" s="227">
        <v>15.7</v>
      </c>
      <c r="K29" s="200"/>
      <c r="L29" s="156"/>
      <c r="M29" s="154"/>
      <c r="N29" s="223"/>
      <c r="O29" s="223"/>
      <c r="P29" s="156"/>
      <c r="Q29" s="154"/>
      <c r="R29" s="297"/>
      <c r="S29" s="281"/>
      <c r="T29" s="156"/>
      <c r="U29" s="154"/>
      <c r="V29" s="297"/>
      <c r="W29" s="200"/>
      <c r="X29" s="156"/>
      <c r="Y29" s="284"/>
      <c r="Z29" s="284"/>
      <c r="AA29" s="284"/>
      <c r="AB29" s="284"/>
    </row>
    <row r="30" spans="1:28" s="62" customFormat="1" ht="12.75" customHeight="1" thickBot="1" x14ac:dyDescent="0.25">
      <c r="A30" s="579"/>
      <c r="B30" s="402"/>
      <c r="C30" s="404"/>
      <c r="D30" s="441"/>
      <c r="E30" s="431"/>
      <c r="F30" s="412" t="s">
        <v>22</v>
      </c>
      <c r="G30" s="413"/>
      <c r="H30" s="413"/>
      <c r="I30" s="15">
        <f t="shared" si="3"/>
        <v>20</v>
      </c>
      <c r="J30" s="16">
        <f>SUM(J28:J29)</f>
        <v>20</v>
      </c>
      <c r="K30" s="16">
        <f>SUM(K28:K29)</f>
        <v>0</v>
      </c>
      <c r="L30" s="17">
        <f>SUM(L28:L29)</f>
        <v>0</v>
      </c>
      <c r="M30" s="15">
        <f t="shared" ref="M30:M31" si="19">N30+P30</f>
        <v>19</v>
      </c>
      <c r="N30" s="16">
        <f>SUM(N28:N29)</f>
        <v>19</v>
      </c>
      <c r="O30" s="16">
        <f>SUM(O28:O29)</f>
        <v>0</v>
      </c>
      <c r="P30" s="17">
        <f>SUM(P28:P29)</f>
        <v>0</v>
      </c>
      <c r="Q30" s="15">
        <f t="shared" ref="Q30:Q31" si="20">R30+T30</f>
        <v>19</v>
      </c>
      <c r="R30" s="16">
        <f>SUM(R28:R29)</f>
        <v>19</v>
      </c>
      <c r="S30" s="16">
        <f>SUM(S28:S29)</f>
        <v>0</v>
      </c>
      <c r="T30" s="17">
        <f>SUM(T28:T29)</f>
        <v>0</v>
      </c>
      <c r="U30" s="15">
        <f t="shared" ref="U30:U31" si="21">V30+X30</f>
        <v>19</v>
      </c>
      <c r="V30" s="16">
        <f>SUM(V28:V29)</f>
        <v>19</v>
      </c>
      <c r="W30" s="16">
        <f>SUM(W28:W29)</f>
        <v>0</v>
      </c>
      <c r="X30" s="17">
        <f>SUM(X28:X29)</f>
        <v>0</v>
      </c>
      <c r="Y30" s="283"/>
      <c r="Z30" s="283"/>
      <c r="AA30" s="283"/>
      <c r="AB30" s="283"/>
    </row>
    <row r="31" spans="1:28" s="62" customFormat="1" ht="12.75" customHeight="1" x14ac:dyDescent="0.2">
      <c r="A31" s="579">
        <v>1</v>
      </c>
      <c r="B31" s="401">
        <v>1</v>
      </c>
      <c r="C31" s="403">
        <v>7</v>
      </c>
      <c r="D31" s="440" t="s">
        <v>33</v>
      </c>
      <c r="E31" s="408">
        <v>25</v>
      </c>
      <c r="F31" s="410" t="s">
        <v>18</v>
      </c>
      <c r="G31" s="410" t="s">
        <v>34</v>
      </c>
      <c r="H31" s="105" t="s">
        <v>20</v>
      </c>
      <c r="I31" s="10">
        <f t="shared" si="3"/>
        <v>17.8</v>
      </c>
      <c r="J31" s="193">
        <v>17.8</v>
      </c>
      <c r="K31" s="11">
        <v>0</v>
      </c>
      <c r="L31" s="12">
        <v>0</v>
      </c>
      <c r="M31" s="154">
        <f t="shared" si="19"/>
        <v>77</v>
      </c>
      <c r="N31" s="223">
        <v>77</v>
      </c>
      <c r="O31" s="223">
        <v>0</v>
      </c>
      <c r="P31" s="156">
        <v>0</v>
      </c>
      <c r="Q31" s="154">
        <f t="shared" si="20"/>
        <v>77</v>
      </c>
      <c r="R31" s="297">
        <v>77</v>
      </c>
      <c r="S31" s="281">
        <v>0</v>
      </c>
      <c r="T31" s="156">
        <v>0</v>
      </c>
      <c r="U31" s="154">
        <f t="shared" si="21"/>
        <v>77</v>
      </c>
      <c r="V31" s="297">
        <v>77</v>
      </c>
      <c r="W31" s="11">
        <v>0</v>
      </c>
      <c r="X31" s="12">
        <v>0</v>
      </c>
      <c r="Y31" s="284"/>
      <c r="Z31" s="284"/>
      <c r="AA31" s="284"/>
      <c r="AB31" s="284"/>
    </row>
    <row r="32" spans="1:28" s="62" customFormat="1" ht="12.75" customHeight="1" thickBot="1" x14ac:dyDescent="0.25">
      <c r="A32" s="579"/>
      <c r="B32" s="402"/>
      <c r="C32" s="404"/>
      <c r="D32" s="441"/>
      <c r="E32" s="431"/>
      <c r="F32" s="411"/>
      <c r="G32" s="411"/>
      <c r="H32" s="142" t="s">
        <v>180</v>
      </c>
      <c r="I32" s="154">
        <f t="shared" si="3"/>
        <v>62.3</v>
      </c>
      <c r="J32" s="200">
        <v>62.3</v>
      </c>
      <c r="K32" s="200"/>
      <c r="L32" s="156"/>
      <c r="M32" s="154"/>
      <c r="N32" s="223"/>
      <c r="O32" s="223"/>
      <c r="P32" s="156"/>
      <c r="Q32" s="154"/>
      <c r="R32" s="297"/>
      <c r="S32" s="281"/>
      <c r="T32" s="156"/>
      <c r="U32" s="154"/>
      <c r="V32" s="297"/>
      <c r="W32" s="200"/>
      <c r="X32" s="156"/>
      <c r="Y32" s="284"/>
      <c r="Z32" s="284"/>
      <c r="AA32" s="284"/>
      <c r="AB32" s="284"/>
    </row>
    <row r="33" spans="1:28" s="62" customFormat="1" ht="12.75" customHeight="1" thickBot="1" x14ac:dyDescent="0.25">
      <c r="A33" s="579"/>
      <c r="B33" s="402"/>
      <c r="C33" s="404"/>
      <c r="D33" s="441"/>
      <c r="E33" s="431"/>
      <c r="F33" s="412" t="s">
        <v>22</v>
      </c>
      <c r="G33" s="413"/>
      <c r="H33" s="413"/>
      <c r="I33" s="15">
        <f t="shared" si="3"/>
        <v>80.099999999999994</v>
      </c>
      <c r="J33" s="16">
        <f>SUM(J31:J32)</f>
        <v>80.099999999999994</v>
      </c>
      <c r="K33" s="16">
        <f>SUM(K31:K32)</f>
        <v>0</v>
      </c>
      <c r="L33" s="17">
        <f>SUM(L31:L32)</f>
        <v>0</v>
      </c>
      <c r="M33" s="15">
        <f t="shared" ref="M33:M34" si="22">N33+P33</f>
        <v>77</v>
      </c>
      <c r="N33" s="16">
        <f>SUM(N31:N32)</f>
        <v>77</v>
      </c>
      <c r="O33" s="16">
        <f>SUM(O31:O32)</f>
        <v>0</v>
      </c>
      <c r="P33" s="17">
        <f>SUM(P31:P32)</f>
        <v>0</v>
      </c>
      <c r="Q33" s="15">
        <f t="shared" ref="Q33:Q34" si="23">R33+T33</f>
        <v>77</v>
      </c>
      <c r="R33" s="16">
        <f>SUM(R31:R32)</f>
        <v>77</v>
      </c>
      <c r="S33" s="16">
        <f>SUM(S31:S32)</f>
        <v>0</v>
      </c>
      <c r="T33" s="17">
        <f>SUM(T31:T32)</f>
        <v>0</v>
      </c>
      <c r="U33" s="15">
        <f t="shared" ref="U33:U34" si="24">V33+X33</f>
        <v>77</v>
      </c>
      <c r="V33" s="16">
        <f>SUM(V31:V32)</f>
        <v>77</v>
      </c>
      <c r="W33" s="16">
        <f>SUM(W31:W32)</f>
        <v>0</v>
      </c>
      <c r="X33" s="17">
        <f>SUM(X31:X32)</f>
        <v>0</v>
      </c>
      <c r="Y33" s="283"/>
      <c r="Z33" s="283"/>
      <c r="AA33" s="283"/>
      <c r="AB33" s="283"/>
    </row>
    <row r="34" spans="1:28" s="62" customFormat="1" ht="12.75" customHeight="1" x14ac:dyDescent="0.2">
      <c r="A34" s="579">
        <v>1</v>
      </c>
      <c r="B34" s="401">
        <v>1</v>
      </c>
      <c r="C34" s="403">
        <v>8</v>
      </c>
      <c r="D34" s="440" t="s">
        <v>35</v>
      </c>
      <c r="E34" s="408">
        <v>26</v>
      </c>
      <c r="F34" s="410" t="s">
        <v>18</v>
      </c>
      <c r="G34" s="410" t="s">
        <v>36</v>
      </c>
      <c r="H34" s="105" t="s">
        <v>20</v>
      </c>
      <c r="I34" s="10">
        <f t="shared" si="3"/>
        <v>20.2</v>
      </c>
      <c r="J34" s="193">
        <v>20.2</v>
      </c>
      <c r="K34" s="11">
        <v>0</v>
      </c>
      <c r="L34" s="12">
        <v>0</v>
      </c>
      <c r="M34" s="154">
        <f t="shared" si="22"/>
        <v>109</v>
      </c>
      <c r="N34" s="223">
        <v>109</v>
      </c>
      <c r="O34" s="223">
        <v>0</v>
      </c>
      <c r="P34" s="156">
        <v>0</v>
      </c>
      <c r="Q34" s="154">
        <f t="shared" si="23"/>
        <v>109</v>
      </c>
      <c r="R34" s="297">
        <v>109</v>
      </c>
      <c r="S34" s="281">
        <v>0</v>
      </c>
      <c r="T34" s="156">
        <v>0</v>
      </c>
      <c r="U34" s="154">
        <f t="shared" si="24"/>
        <v>109</v>
      </c>
      <c r="V34" s="297">
        <v>109</v>
      </c>
      <c r="W34" s="11">
        <v>0</v>
      </c>
      <c r="X34" s="12">
        <v>0</v>
      </c>
      <c r="Y34" s="284"/>
      <c r="Z34" s="284"/>
      <c r="AA34" s="284"/>
      <c r="AB34" s="284"/>
    </row>
    <row r="35" spans="1:28" s="62" customFormat="1" ht="12.75" customHeight="1" thickBot="1" x14ac:dyDescent="0.25">
      <c r="A35" s="579"/>
      <c r="B35" s="402"/>
      <c r="C35" s="404"/>
      <c r="D35" s="441"/>
      <c r="E35" s="431"/>
      <c r="F35" s="411"/>
      <c r="G35" s="411"/>
      <c r="H35" s="142" t="s">
        <v>180</v>
      </c>
      <c r="I35" s="154">
        <f t="shared" si="3"/>
        <v>90.2</v>
      </c>
      <c r="J35" s="200">
        <v>80.2</v>
      </c>
      <c r="K35" s="200"/>
      <c r="L35" s="156">
        <v>10</v>
      </c>
      <c r="M35" s="298"/>
      <c r="N35" s="299"/>
      <c r="O35" s="299"/>
      <c r="P35" s="32"/>
      <c r="Q35" s="298"/>
      <c r="R35" s="299"/>
      <c r="S35" s="281"/>
      <c r="T35" s="156"/>
      <c r="U35" s="298"/>
      <c r="V35" s="299"/>
      <c r="W35" s="200"/>
      <c r="X35" s="156"/>
      <c r="Y35" s="284"/>
      <c r="Z35" s="284"/>
      <c r="AA35" s="284"/>
      <c r="AB35" s="284"/>
    </row>
    <row r="36" spans="1:28" s="62" customFormat="1" ht="12.75" customHeight="1" thickBot="1" x14ac:dyDescent="0.25">
      <c r="A36" s="579"/>
      <c r="B36" s="402"/>
      <c r="C36" s="404"/>
      <c r="D36" s="441"/>
      <c r="E36" s="431"/>
      <c r="F36" s="412" t="s">
        <v>22</v>
      </c>
      <c r="G36" s="413"/>
      <c r="H36" s="413"/>
      <c r="I36" s="15">
        <f t="shared" si="3"/>
        <v>110.4</v>
      </c>
      <c r="J36" s="16">
        <f>SUM(J34:J35)</f>
        <v>100.4</v>
      </c>
      <c r="K36" s="16">
        <f>SUM(K34:K35)</f>
        <v>0</v>
      </c>
      <c r="L36" s="17">
        <f>SUM(L34:L35)</f>
        <v>10</v>
      </c>
      <c r="M36" s="15">
        <f t="shared" ref="M36:M37" si="25">N36+P36</f>
        <v>109</v>
      </c>
      <c r="N36" s="16">
        <f>SUM(N34:N35)</f>
        <v>109</v>
      </c>
      <c r="O36" s="16">
        <f>SUM(O34:O35)</f>
        <v>0</v>
      </c>
      <c r="P36" s="17">
        <f>SUM(P34:P35)</f>
        <v>0</v>
      </c>
      <c r="Q36" s="15">
        <f t="shared" ref="Q36:Q37" si="26">R36+T36</f>
        <v>109</v>
      </c>
      <c r="R36" s="16">
        <f>SUM(R34:R35)</f>
        <v>109</v>
      </c>
      <c r="S36" s="16">
        <f>SUM(S34:S35)</f>
        <v>0</v>
      </c>
      <c r="T36" s="17">
        <f>SUM(T34:T35)</f>
        <v>0</v>
      </c>
      <c r="U36" s="15">
        <f t="shared" ref="U36:U37" si="27">V36+X36</f>
        <v>109</v>
      </c>
      <c r="V36" s="16">
        <f>SUM(V34:V35)</f>
        <v>109</v>
      </c>
      <c r="W36" s="16">
        <f>SUM(W34:W35)</f>
        <v>0</v>
      </c>
      <c r="X36" s="17">
        <f>SUM(X34:X35)</f>
        <v>0</v>
      </c>
      <c r="Y36" s="283"/>
      <c r="Z36" s="283"/>
      <c r="AA36" s="283"/>
      <c r="AB36" s="283"/>
    </row>
    <row r="37" spans="1:28" s="62" customFormat="1" ht="12.75" customHeight="1" x14ac:dyDescent="0.2">
      <c r="A37" s="579">
        <v>1</v>
      </c>
      <c r="B37" s="401">
        <v>1</v>
      </c>
      <c r="C37" s="403">
        <v>9</v>
      </c>
      <c r="D37" s="440" t="s">
        <v>37</v>
      </c>
      <c r="E37" s="408">
        <v>27</v>
      </c>
      <c r="F37" s="410" t="s">
        <v>18</v>
      </c>
      <c r="G37" s="410" t="s">
        <v>38</v>
      </c>
      <c r="H37" s="105" t="s">
        <v>20</v>
      </c>
      <c r="I37" s="10">
        <v>22.9</v>
      </c>
      <c r="J37" s="193">
        <v>22.9</v>
      </c>
      <c r="K37" s="11">
        <v>0</v>
      </c>
      <c r="L37" s="12"/>
      <c r="M37" s="154">
        <f t="shared" si="25"/>
        <v>97</v>
      </c>
      <c r="N37" s="223">
        <v>97</v>
      </c>
      <c r="O37" s="223">
        <v>0</v>
      </c>
      <c r="P37" s="156"/>
      <c r="Q37" s="154">
        <f t="shared" si="26"/>
        <v>97</v>
      </c>
      <c r="R37" s="297">
        <v>97</v>
      </c>
      <c r="S37" s="281">
        <v>0</v>
      </c>
      <c r="T37" s="156"/>
      <c r="U37" s="154">
        <f t="shared" si="27"/>
        <v>97</v>
      </c>
      <c r="V37" s="297">
        <v>97</v>
      </c>
      <c r="W37" s="11">
        <v>0</v>
      </c>
      <c r="X37" s="12"/>
      <c r="Y37" s="284"/>
      <c r="Z37" s="284"/>
      <c r="AA37" s="284"/>
      <c r="AB37" s="284"/>
    </row>
    <row r="38" spans="1:28" s="62" customFormat="1" ht="12.75" customHeight="1" thickBot="1" x14ac:dyDescent="0.25">
      <c r="A38" s="579"/>
      <c r="B38" s="402"/>
      <c r="C38" s="404"/>
      <c r="D38" s="441"/>
      <c r="E38" s="431"/>
      <c r="F38" s="411"/>
      <c r="G38" s="411"/>
      <c r="H38" s="142" t="s">
        <v>180</v>
      </c>
      <c r="I38" s="154">
        <f t="shared" si="3"/>
        <v>72.599999999999994</v>
      </c>
      <c r="J38" s="200">
        <v>72.599999999999994</v>
      </c>
      <c r="K38" s="200"/>
      <c r="L38" s="156"/>
      <c r="M38" s="154"/>
      <c r="N38" s="223"/>
      <c r="O38" s="223"/>
      <c r="P38" s="156"/>
      <c r="Q38" s="154"/>
      <c r="R38" s="297"/>
      <c r="S38" s="281"/>
      <c r="T38" s="156"/>
      <c r="U38" s="154"/>
      <c r="V38" s="297"/>
      <c r="W38" s="200"/>
      <c r="X38" s="156"/>
      <c r="Y38" s="284"/>
      <c r="Z38" s="284"/>
      <c r="AA38" s="284"/>
      <c r="AB38" s="284"/>
    </row>
    <row r="39" spans="1:28" s="62" customFormat="1" ht="12.75" customHeight="1" thickBot="1" x14ac:dyDescent="0.25">
      <c r="A39" s="579"/>
      <c r="B39" s="402"/>
      <c r="C39" s="404"/>
      <c r="D39" s="441"/>
      <c r="E39" s="431"/>
      <c r="F39" s="412" t="s">
        <v>22</v>
      </c>
      <c r="G39" s="413"/>
      <c r="H39" s="413"/>
      <c r="I39" s="15">
        <f t="shared" si="3"/>
        <v>95.5</v>
      </c>
      <c r="J39" s="16">
        <f>SUM(J37:J38)</f>
        <v>95.5</v>
      </c>
      <c r="K39" s="16">
        <f>SUM(K37:K38)</f>
        <v>0</v>
      </c>
      <c r="L39" s="17">
        <f>SUM(L37:L38)</f>
        <v>0</v>
      </c>
      <c r="M39" s="15">
        <f t="shared" ref="M39:M40" si="28">N39+P39</f>
        <v>97</v>
      </c>
      <c r="N39" s="16">
        <f>SUM(N37:N38)</f>
        <v>97</v>
      </c>
      <c r="O39" s="16">
        <f>SUM(O37:O38)</f>
        <v>0</v>
      </c>
      <c r="P39" s="17">
        <f>SUM(P37:P38)</f>
        <v>0</v>
      </c>
      <c r="Q39" s="15">
        <f t="shared" ref="Q39:Q40" si="29">R39+T39</f>
        <v>97</v>
      </c>
      <c r="R39" s="16">
        <f>SUM(R37:R38)</f>
        <v>97</v>
      </c>
      <c r="S39" s="16">
        <f>SUM(S37:S38)</f>
        <v>0</v>
      </c>
      <c r="T39" s="17">
        <f>SUM(T37:T38)</f>
        <v>0</v>
      </c>
      <c r="U39" s="15">
        <f t="shared" ref="U39:U40" si="30">V39+X39</f>
        <v>97</v>
      </c>
      <c r="V39" s="16">
        <f>SUM(V37:V38)</f>
        <v>97</v>
      </c>
      <c r="W39" s="16">
        <f>SUM(W37:W38)</f>
        <v>0</v>
      </c>
      <c r="X39" s="17">
        <f>SUM(X37:X38)</f>
        <v>0</v>
      </c>
      <c r="Y39" s="283"/>
      <c r="Z39" s="283"/>
      <c r="AA39" s="283"/>
      <c r="AB39" s="283"/>
    </row>
    <row r="40" spans="1:28" s="62" customFormat="1" ht="13.5" customHeight="1" x14ac:dyDescent="0.2">
      <c r="A40" s="579">
        <v>1</v>
      </c>
      <c r="B40" s="401">
        <v>1</v>
      </c>
      <c r="C40" s="403">
        <v>10</v>
      </c>
      <c r="D40" s="440" t="s">
        <v>39</v>
      </c>
      <c r="E40" s="408">
        <v>28</v>
      </c>
      <c r="F40" s="410" t="s">
        <v>18</v>
      </c>
      <c r="G40" s="410" t="s">
        <v>40</v>
      </c>
      <c r="H40" s="105" t="s">
        <v>20</v>
      </c>
      <c r="I40" s="10">
        <v>19.7</v>
      </c>
      <c r="J40" s="193">
        <v>19.7</v>
      </c>
      <c r="K40" s="11">
        <v>0</v>
      </c>
      <c r="L40" s="12">
        <v>0</v>
      </c>
      <c r="M40" s="154">
        <f t="shared" si="28"/>
        <v>58</v>
      </c>
      <c r="N40" s="223">
        <v>58</v>
      </c>
      <c r="O40" s="223">
        <v>0</v>
      </c>
      <c r="P40" s="156">
        <v>0</v>
      </c>
      <c r="Q40" s="154">
        <f t="shared" si="29"/>
        <v>58</v>
      </c>
      <c r="R40" s="297">
        <v>58</v>
      </c>
      <c r="S40" s="281">
        <v>0</v>
      </c>
      <c r="T40" s="156">
        <v>0</v>
      </c>
      <c r="U40" s="154">
        <f t="shared" si="30"/>
        <v>58</v>
      </c>
      <c r="V40" s="297">
        <v>58</v>
      </c>
      <c r="W40" s="11">
        <v>0</v>
      </c>
      <c r="X40" s="12">
        <v>0</v>
      </c>
      <c r="Y40" s="284"/>
      <c r="Z40" s="284"/>
      <c r="AA40" s="284"/>
      <c r="AB40" s="284"/>
    </row>
    <row r="41" spans="1:28" s="62" customFormat="1" ht="13.5" customHeight="1" thickBot="1" x14ac:dyDescent="0.25">
      <c r="A41" s="579"/>
      <c r="B41" s="402"/>
      <c r="C41" s="404"/>
      <c r="D41" s="441"/>
      <c r="E41" s="431"/>
      <c r="F41" s="411"/>
      <c r="G41" s="411"/>
      <c r="H41" s="142" t="s">
        <v>180</v>
      </c>
      <c r="I41" s="154">
        <f t="shared" si="3"/>
        <v>41.1</v>
      </c>
      <c r="J41" s="200">
        <f>47.2-6.1</f>
        <v>41.1</v>
      </c>
      <c r="K41" s="200"/>
      <c r="L41" s="156"/>
      <c r="M41" s="154"/>
      <c r="N41" s="223"/>
      <c r="O41" s="223"/>
      <c r="P41" s="156"/>
      <c r="Q41" s="154"/>
      <c r="R41" s="297"/>
      <c r="S41" s="281"/>
      <c r="T41" s="156"/>
      <c r="U41" s="154"/>
      <c r="V41" s="297"/>
      <c r="W41" s="200"/>
      <c r="X41" s="156"/>
      <c r="Y41" s="284"/>
      <c r="Z41" s="284"/>
      <c r="AA41" s="284"/>
      <c r="AB41" s="284"/>
    </row>
    <row r="42" spans="1:28" s="62" customFormat="1" ht="13.5" customHeight="1" thickBot="1" x14ac:dyDescent="0.25">
      <c r="A42" s="579"/>
      <c r="B42" s="402"/>
      <c r="C42" s="404"/>
      <c r="D42" s="441"/>
      <c r="E42" s="431"/>
      <c r="F42" s="412" t="s">
        <v>22</v>
      </c>
      <c r="G42" s="413"/>
      <c r="H42" s="413"/>
      <c r="I42" s="15">
        <f t="shared" si="3"/>
        <v>60.8</v>
      </c>
      <c r="J42" s="16">
        <f>SUM(J40:J41)</f>
        <v>60.8</v>
      </c>
      <c r="K42" s="16">
        <f>SUM(K40:K41)</f>
        <v>0</v>
      </c>
      <c r="L42" s="17">
        <f>SUM(L40:L41)</f>
        <v>0</v>
      </c>
      <c r="M42" s="15">
        <f t="shared" ref="M42:M43" si="31">N42+P42</f>
        <v>58</v>
      </c>
      <c r="N42" s="16">
        <f>SUM(N40:N41)</f>
        <v>58</v>
      </c>
      <c r="O42" s="16">
        <f>SUM(O40:O41)</f>
        <v>0</v>
      </c>
      <c r="P42" s="17">
        <f>SUM(P40:P41)</f>
        <v>0</v>
      </c>
      <c r="Q42" s="15">
        <f t="shared" ref="Q42:Q43" si="32">R42+T42</f>
        <v>58</v>
      </c>
      <c r="R42" s="16">
        <f>SUM(R40:R41)</f>
        <v>58</v>
      </c>
      <c r="S42" s="16">
        <f>SUM(S40:S41)</f>
        <v>0</v>
      </c>
      <c r="T42" s="17">
        <f>SUM(T40:T41)</f>
        <v>0</v>
      </c>
      <c r="U42" s="15">
        <f t="shared" ref="U42:U43" si="33">V42+X42</f>
        <v>58</v>
      </c>
      <c r="V42" s="16">
        <f>SUM(V40:V41)</f>
        <v>58</v>
      </c>
      <c r="W42" s="16">
        <f>SUM(W40:W41)</f>
        <v>0</v>
      </c>
      <c r="X42" s="17">
        <f>SUM(X40:X41)</f>
        <v>0</v>
      </c>
      <c r="Y42" s="283"/>
      <c r="Z42" s="283"/>
      <c r="AA42" s="283"/>
      <c r="AB42" s="283"/>
    </row>
    <row r="43" spans="1:28" s="62" customFormat="1" ht="12.75" customHeight="1" x14ac:dyDescent="0.2">
      <c r="A43" s="579">
        <v>1</v>
      </c>
      <c r="B43" s="401">
        <v>1</v>
      </c>
      <c r="C43" s="403">
        <v>11</v>
      </c>
      <c r="D43" s="440" t="s">
        <v>41</v>
      </c>
      <c r="E43" s="408">
        <v>29</v>
      </c>
      <c r="F43" s="410" t="s">
        <v>18</v>
      </c>
      <c r="G43" s="410" t="s">
        <v>42</v>
      </c>
      <c r="H43" s="105" t="s">
        <v>20</v>
      </c>
      <c r="I43" s="10">
        <v>18.899999999999999</v>
      </c>
      <c r="J43" s="193">
        <v>18.899999999999999</v>
      </c>
      <c r="K43" s="11">
        <v>0</v>
      </c>
      <c r="L43" s="12">
        <v>0</v>
      </c>
      <c r="M43" s="154">
        <f t="shared" si="31"/>
        <v>76</v>
      </c>
      <c r="N43" s="223">
        <v>76</v>
      </c>
      <c r="O43" s="223">
        <v>0</v>
      </c>
      <c r="P43" s="156">
        <v>0</v>
      </c>
      <c r="Q43" s="154">
        <f t="shared" si="32"/>
        <v>76</v>
      </c>
      <c r="R43" s="297">
        <v>76</v>
      </c>
      <c r="S43" s="281">
        <v>0</v>
      </c>
      <c r="T43" s="156">
        <v>0</v>
      </c>
      <c r="U43" s="154">
        <f t="shared" si="33"/>
        <v>76</v>
      </c>
      <c r="V43" s="297">
        <v>76</v>
      </c>
      <c r="W43" s="11">
        <v>0</v>
      </c>
      <c r="X43" s="12">
        <v>0</v>
      </c>
      <c r="Y43" s="284"/>
      <c r="Z43" s="284"/>
      <c r="AA43" s="284"/>
      <c r="AB43" s="284"/>
    </row>
    <row r="44" spans="1:28" s="62" customFormat="1" ht="12.75" customHeight="1" thickBot="1" x14ac:dyDescent="0.25">
      <c r="A44" s="579"/>
      <c r="B44" s="402"/>
      <c r="C44" s="404"/>
      <c r="D44" s="441"/>
      <c r="E44" s="431"/>
      <c r="F44" s="411"/>
      <c r="G44" s="411"/>
      <c r="H44" s="142" t="s">
        <v>180</v>
      </c>
      <c r="I44" s="154">
        <f t="shared" si="3"/>
        <v>55</v>
      </c>
      <c r="J44" s="200">
        <f>62.3-7.3</f>
        <v>55</v>
      </c>
      <c r="K44" s="200"/>
      <c r="L44" s="156"/>
      <c r="M44" s="154"/>
      <c r="N44" s="223"/>
      <c r="O44" s="223"/>
      <c r="P44" s="156"/>
      <c r="Q44" s="154"/>
      <c r="R44" s="297"/>
      <c r="S44" s="281"/>
      <c r="T44" s="156"/>
      <c r="U44" s="154"/>
      <c r="V44" s="297"/>
      <c r="W44" s="200"/>
      <c r="X44" s="156"/>
      <c r="Y44" s="284"/>
      <c r="Z44" s="284"/>
      <c r="AA44" s="284"/>
      <c r="AB44" s="284"/>
    </row>
    <row r="45" spans="1:28" s="62" customFormat="1" ht="13.5" customHeight="1" thickBot="1" x14ac:dyDescent="0.25">
      <c r="A45" s="579"/>
      <c r="B45" s="402"/>
      <c r="C45" s="404"/>
      <c r="D45" s="441"/>
      <c r="E45" s="431"/>
      <c r="F45" s="412" t="s">
        <v>22</v>
      </c>
      <c r="G45" s="413"/>
      <c r="H45" s="413"/>
      <c r="I45" s="15">
        <f t="shared" si="3"/>
        <v>73.900000000000006</v>
      </c>
      <c r="J45" s="16">
        <f>SUM(J43:J44)</f>
        <v>73.900000000000006</v>
      </c>
      <c r="K45" s="16">
        <f>SUM(K43:K44)</f>
        <v>0</v>
      </c>
      <c r="L45" s="17">
        <f>SUM(L43:L44)</f>
        <v>0</v>
      </c>
      <c r="M45" s="15">
        <f t="shared" ref="M45:M46" si="34">N45+P45</f>
        <v>76</v>
      </c>
      <c r="N45" s="16">
        <f>SUM(N43:N44)</f>
        <v>76</v>
      </c>
      <c r="O45" s="16">
        <f>SUM(O43:O44)</f>
        <v>0</v>
      </c>
      <c r="P45" s="17">
        <f>SUM(P43:P44)</f>
        <v>0</v>
      </c>
      <c r="Q45" s="15">
        <f t="shared" ref="Q45" si="35">R45+T45</f>
        <v>76</v>
      </c>
      <c r="R45" s="16">
        <f>SUM(R43:R44)</f>
        <v>76</v>
      </c>
      <c r="S45" s="16">
        <f>SUM(S43:S44)</f>
        <v>0</v>
      </c>
      <c r="T45" s="17">
        <f>SUM(T43:T44)</f>
        <v>0</v>
      </c>
      <c r="U45" s="15">
        <f t="shared" ref="U45" si="36">V45+X45</f>
        <v>76</v>
      </c>
      <c r="V45" s="16">
        <f>SUM(V43:V44)</f>
        <v>76</v>
      </c>
      <c r="W45" s="16">
        <f>SUM(W43:W44)</f>
        <v>0</v>
      </c>
      <c r="X45" s="17">
        <f>SUM(X43:X44)</f>
        <v>0</v>
      </c>
      <c r="Y45" s="283"/>
      <c r="Z45" s="283"/>
      <c r="AA45" s="283"/>
      <c r="AB45" s="283"/>
    </row>
    <row r="46" spans="1:28" s="62" customFormat="1" ht="27.75" customHeight="1" thickBot="1" x14ac:dyDescent="0.25">
      <c r="A46" s="579">
        <v>1</v>
      </c>
      <c r="B46" s="401">
        <v>1</v>
      </c>
      <c r="C46" s="403">
        <v>12</v>
      </c>
      <c r="D46" s="440" t="s">
        <v>43</v>
      </c>
      <c r="E46" s="408">
        <v>9</v>
      </c>
      <c r="F46" s="198" t="s">
        <v>18</v>
      </c>
      <c r="G46" s="198" t="s">
        <v>44</v>
      </c>
      <c r="H46" s="105" t="s">
        <v>20</v>
      </c>
      <c r="I46" s="154">
        <f t="shared" ref="I46" si="37">J46+L46</f>
        <v>23</v>
      </c>
      <c r="J46" s="199">
        <v>20</v>
      </c>
      <c r="K46" s="199">
        <v>0</v>
      </c>
      <c r="L46" s="156">
        <v>3</v>
      </c>
      <c r="M46" s="154">
        <f t="shared" si="34"/>
        <v>30</v>
      </c>
      <c r="N46" s="223">
        <v>30</v>
      </c>
      <c r="O46" s="223">
        <v>0</v>
      </c>
      <c r="P46" s="156">
        <v>0</v>
      </c>
      <c r="Q46" s="154">
        <f t="shared" ref="Q46:Q50" si="38">R46+T46</f>
        <v>30</v>
      </c>
      <c r="R46" s="281">
        <v>30</v>
      </c>
      <c r="S46" s="281">
        <v>0</v>
      </c>
      <c r="T46" s="156">
        <v>0</v>
      </c>
      <c r="U46" s="154">
        <f t="shared" ref="U46:U50" si="39">V46+X46</f>
        <v>30</v>
      </c>
      <c r="V46" s="199">
        <v>30</v>
      </c>
      <c r="W46" s="199">
        <v>0</v>
      </c>
      <c r="X46" s="156">
        <v>0</v>
      </c>
      <c r="Y46" s="284"/>
      <c r="Z46" s="284"/>
      <c r="AA46" s="284"/>
      <c r="AB46" s="284"/>
    </row>
    <row r="47" spans="1:28" s="62" customFormat="1" ht="27.75" customHeight="1" thickBot="1" x14ac:dyDescent="0.25">
      <c r="A47" s="579"/>
      <c r="B47" s="402"/>
      <c r="C47" s="404"/>
      <c r="D47" s="441"/>
      <c r="E47" s="431"/>
      <c r="F47" s="412" t="s">
        <v>22</v>
      </c>
      <c r="G47" s="413"/>
      <c r="H47" s="413"/>
      <c r="I47" s="15">
        <f>J47+L47</f>
        <v>23</v>
      </c>
      <c r="J47" s="16">
        <f>SUM(J46)</f>
        <v>20</v>
      </c>
      <c r="K47" s="16">
        <f>SUM(K46)</f>
        <v>0</v>
      </c>
      <c r="L47" s="17">
        <f>SUM(L46)</f>
        <v>3</v>
      </c>
      <c r="M47" s="15">
        <f>N47+P47</f>
        <v>30</v>
      </c>
      <c r="N47" s="16">
        <f>SUM(N46)</f>
        <v>30</v>
      </c>
      <c r="O47" s="16">
        <f>SUM(O46)</f>
        <v>0</v>
      </c>
      <c r="P47" s="17">
        <f>SUM(P46)</f>
        <v>0</v>
      </c>
      <c r="Q47" s="15">
        <f t="shared" si="38"/>
        <v>30</v>
      </c>
      <c r="R47" s="16">
        <f>SUM(R46)</f>
        <v>30</v>
      </c>
      <c r="S47" s="16">
        <f>SUM(S46)</f>
        <v>0</v>
      </c>
      <c r="T47" s="17">
        <f>SUM(T46)</f>
        <v>0</v>
      </c>
      <c r="U47" s="15">
        <f t="shared" si="39"/>
        <v>30</v>
      </c>
      <c r="V47" s="16">
        <f>SUM(V46)</f>
        <v>30</v>
      </c>
      <c r="W47" s="16">
        <f>SUM(W46)</f>
        <v>0</v>
      </c>
      <c r="X47" s="17">
        <f>SUM(X46)</f>
        <v>0</v>
      </c>
      <c r="Y47" s="283"/>
      <c r="Z47" s="283"/>
      <c r="AA47" s="283"/>
      <c r="AB47" s="283"/>
    </row>
    <row r="48" spans="1:28" s="64" customFormat="1" ht="21" customHeight="1" thickBot="1" x14ac:dyDescent="0.25">
      <c r="A48" s="433">
        <v>1</v>
      </c>
      <c r="B48" s="401">
        <v>1</v>
      </c>
      <c r="C48" s="437">
        <v>13</v>
      </c>
      <c r="D48" s="450" t="s">
        <v>196</v>
      </c>
      <c r="E48" s="408">
        <v>9</v>
      </c>
      <c r="F48" s="119" t="s">
        <v>18</v>
      </c>
      <c r="G48" s="119" t="s">
        <v>200</v>
      </c>
      <c r="H48" s="231" t="s">
        <v>20</v>
      </c>
      <c r="I48" s="154">
        <f t="shared" ref="I48:I49" si="40">J48+L48</f>
        <v>44.6</v>
      </c>
      <c r="J48" s="242">
        <v>44.6</v>
      </c>
      <c r="K48" s="230">
        <v>0</v>
      </c>
      <c r="L48" s="156"/>
      <c r="M48" s="154">
        <f t="shared" ref="M48:M49" si="41">N48+P48</f>
        <v>50</v>
      </c>
      <c r="N48" s="230">
        <v>50</v>
      </c>
      <c r="O48" s="230">
        <v>0</v>
      </c>
      <c r="P48" s="156"/>
      <c r="Q48" s="154">
        <f t="shared" si="38"/>
        <v>50</v>
      </c>
      <c r="R48" s="281">
        <v>50</v>
      </c>
      <c r="S48" s="281">
        <v>0</v>
      </c>
      <c r="T48" s="156"/>
      <c r="U48" s="154">
        <f t="shared" si="39"/>
        <v>50</v>
      </c>
      <c r="V48" s="230">
        <v>50</v>
      </c>
      <c r="W48" s="230">
        <v>0</v>
      </c>
      <c r="X48" s="156"/>
      <c r="Y48" s="284"/>
      <c r="Z48" s="284"/>
      <c r="AA48" s="284"/>
      <c r="AB48" s="284"/>
    </row>
    <row r="49" spans="1:30" s="64" customFormat="1" ht="20.25" customHeight="1" thickBot="1" x14ac:dyDescent="0.25">
      <c r="A49" s="435"/>
      <c r="B49" s="436"/>
      <c r="C49" s="438"/>
      <c r="D49" s="452"/>
      <c r="E49" s="409"/>
      <c r="F49" s="405" t="s">
        <v>22</v>
      </c>
      <c r="G49" s="406"/>
      <c r="H49" s="407"/>
      <c r="I49" s="15">
        <f t="shared" si="40"/>
        <v>44.6</v>
      </c>
      <c r="J49" s="16">
        <f>SUM(J48)</f>
        <v>44.6</v>
      </c>
      <c r="K49" s="16">
        <f>SUM(K48)</f>
        <v>0</v>
      </c>
      <c r="L49" s="17">
        <f>SUM(L48)</f>
        <v>0</v>
      </c>
      <c r="M49" s="15">
        <f t="shared" si="41"/>
        <v>50</v>
      </c>
      <c r="N49" s="16">
        <f>SUM(N48)</f>
        <v>50</v>
      </c>
      <c r="O49" s="16">
        <f>SUM(O48)</f>
        <v>0</v>
      </c>
      <c r="P49" s="17">
        <f>SUM(P48)</f>
        <v>0</v>
      </c>
      <c r="Q49" s="15">
        <f t="shared" si="38"/>
        <v>50</v>
      </c>
      <c r="R49" s="16">
        <f>SUM(R48)</f>
        <v>50</v>
      </c>
      <c r="S49" s="16">
        <f>SUM(S48)</f>
        <v>0</v>
      </c>
      <c r="T49" s="17">
        <f>SUM(T48)</f>
        <v>0</v>
      </c>
      <c r="U49" s="15">
        <f t="shared" si="39"/>
        <v>50</v>
      </c>
      <c r="V49" s="16">
        <f>SUM(V48)</f>
        <v>50</v>
      </c>
      <c r="W49" s="16">
        <f>SUM(W48)</f>
        <v>0</v>
      </c>
      <c r="X49" s="17">
        <f>SUM(X48)</f>
        <v>0</v>
      </c>
      <c r="Y49" s="283"/>
      <c r="Z49" s="283"/>
      <c r="AA49" s="283"/>
      <c r="AB49" s="283"/>
    </row>
    <row r="50" spans="1:30" s="62" customFormat="1" ht="12.75" customHeight="1" thickBot="1" x14ac:dyDescent="0.25">
      <c r="A50" s="302">
        <v>1</v>
      </c>
      <c r="B50" s="303">
        <v>1</v>
      </c>
      <c r="C50" s="412" t="s">
        <v>45</v>
      </c>
      <c r="D50" s="413"/>
      <c r="E50" s="413"/>
      <c r="F50" s="413"/>
      <c r="G50" s="413"/>
      <c r="H50" s="581"/>
      <c r="I50" s="21">
        <f>J50+L50</f>
        <v>226.5</v>
      </c>
      <c r="J50" s="22">
        <f>J48+J46+J43+J40+J37+J34+J31+J28+J24+J21+J18+J15+J12</f>
        <v>223.5</v>
      </c>
      <c r="K50" s="22">
        <f>K48+K46+K43+K40+K37+K34+K31+K28+K24+K21+K18+K15+K12</f>
        <v>0</v>
      </c>
      <c r="L50" s="23">
        <f>L48+L46+L43+L40+L37+L34+L31+L28+L24+L21+L18+L15+L12</f>
        <v>3</v>
      </c>
      <c r="M50" s="21">
        <f>N50+P50</f>
        <v>800</v>
      </c>
      <c r="N50" s="22">
        <f>N48+N46+N43+N40+N37+N34+N31+N28+N24+N21+N18+N15+N12</f>
        <v>800</v>
      </c>
      <c r="O50" s="22">
        <f>O48+O46+O43+O40+O37+O34+O31+O28+O24+O21+O18+O15+O12</f>
        <v>0</v>
      </c>
      <c r="P50" s="22">
        <f>P48+P46+P43+P40+P37+P34+P31+P28+P24+P21+P18+P15+P12</f>
        <v>0</v>
      </c>
      <c r="Q50" s="21">
        <f t="shared" si="38"/>
        <v>800</v>
      </c>
      <c r="R50" s="22">
        <f>R48+R46+R43+R40+R37+R34+R31+R28+R24+R21+R18+R15+R12</f>
        <v>800</v>
      </c>
      <c r="S50" s="22">
        <f>S48+S46+S43+S40+S37+S34+S31+S28+S24+S21+S18+S15+S12</f>
        <v>0</v>
      </c>
      <c r="T50" s="23">
        <f>T48+T46+T43+T40+T37+T34+T31+T28+T24+T21+T18+T15+T12</f>
        <v>0</v>
      </c>
      <c r="U50" s="21">
        <f t="shared" si="39"/>
        <v>800</v>
      </c>
      <c r="V50" s="22">
        <f>V48+V46+V43+V40+V37+V34+V31+V28+V24+V21+V18+V15+V12</f>
        <v>800</v>
      </c>
      <c r="W50" s="22">
        <f>W48+W46+W43+W40+W37+W34+W31+W28+W24+W21+W18+W15+W12</f>
        <v>0</v>
      </c>
      <c r="X50" s="23">
        <f>X48+X46+X43+X40+X37+X34+X31+X28+X24+X21+X18+X15+X12</f>
        <v>0</v>
      </c>
      <c r="Y50" s="284"/>
      <c r="Z50" s="284"/>
      <c r="AA50" s="284"/>
      <c r="AB50" s="284"/>
    </row>
    <row r="51" spans="1:30" s="62" customFormat="1" ht="12.75" customHeight="1" thickBot="1" x14ac:dyDescent="0.25">
      <c r="A51" s="248"/>
      <c r="B51" s="203"/>
      <c r="C51" s="201"/>
      <c r="D51" s="207"/>
      <c r="E51" s="207"/>
      <c r="F51" s="207"/>
      <c r="G51" s="406" t="s">
        <v>181</v>
      </c>
      <c r="H51" s="407"/>
      <c r="I51" s="169">
        <f t="shared" ref="I51:I52" si="42">J51+L51</f>
        <v>594.9</v>
      </c>
      <c r="J51" s="170">
        <f>J44+J41+J38+J35+J32+J29+J25+J22+J19+J16+J13</f>
        <v>553.9</v>
      </c>
      <c r="K51" s="170">
        <f>K44+K41+K38+K35+K32+K29+K25+K22+K19+K16+K13</f>
        <v>0</v>
      </c>
      <c r="L51" s="170">
        <f>L44+L41+L38+L35+L32+L29+L25+L22+L19+L16+L13</f>
        <v>41</v>
      </c>
      <c r="M51" s="169">
        <f t="shared" ref="M51" si="43">N51+P51</f>
        <v>0</v>
      </c>
      <c r="N51" s="170">
        <f>N44+N41+N38+N35+N32+N29+N25+N22+N19+N16+N13</f>
        <v>0</v>
      </c>
      <c r="O51" s="170">
        <f>O44+O41+O38+O35+O32+O29+O25+O22+O19+O16+O13</f>
        <v>0</v>
      </c>
      <c r="P51" s="170">
        <f>P44+P41+P38+P35+P32+P29+P25+P22+P19+P16+P13</f>
        <v>0</v>
      </c>
      <c r="Q51" s="169"/>
      <c r="R51" s="170">
        <f>R44+R41+R38+R35+R32+R29+R25+R22+R19+R16+R13</f>
        <v>0</v>
      </c>
      <c r="S51" s="170">
        <f>S44+S41+S38+S35+S32+S29+S25+S22+S19+S16+S13</f>
        <v>0</v>
      </c>
      <c r="T51" s="170">
        <f>T44+T41+T38+T35+T32+T29+T25+T22+T19+T16+T13</f>
        <v>0</v>
      </c>
      <c r="U51" s="169"/>
      <c r="V51" s="170">
        <f>V44+V41+V38+V35+V32+V29+V25+V22+V19+V16+V13</f>
        <v>0</v>
      </c>
      <c r="W51" s="170">
        <f>W44+W41+W38+W35+W32+W29+W25+W22+W19+W16+W13</f>
        <v>0</v>
      </c>
      <c r="X51" s="206">
        <f>X44+X41+X38+X35+X32+X29+X25+X22+X19+X16+X13</f>
        <v>0</v>
      </c>
      <c r="Y51" s="304"/>
      <c r="Z51" s="284"/>
      <c r="AA51" s="284"/>
      <c r="AB51" s="284"/>
    </row>
    <row r="52" spans="1:30" s="62" customFormat="1" ht="18.75" customHeight="1" thickBot="1" x14ac:dyDescent="0.25">
      <c r="A52" s="247">
        <v>1</v>
      </c>
      <c r="B52" s="96" t="s">
        <v>47</v>
      </c>
      <c r="C52" s="622" t="s">
        <v>48</v>
      </c>
      <c r="D52" s="623"/>
      <c r="E52" s="623"/>
      <c r="F52" s="623"/>
      <c r="G52" s="623"/>
      <c r="H52" s="624"/>
      <c r="I52" s="26">
        <f t="shared" si="42"/>
        <v>821.4</v>
      </c>
      <c r="J52" s="25">
        <f>J49+J47+J45+J42+J39+J36+J33+J30+J27+J23+J20+J17+J14</f>
        <v>777.4</v>
      </c>
      <c r="K52" s="25">
        <f>K49+K47+K45+K42+K39+K36+K33+K30+K27+K23+K20+K17+K14</f>
        <v>0</v>
      </c>
      <c r="L52" s="25">
        <f>L49+L47+L45+L42+L39+L36+L33+L30+L27+L23+L20+L17+L14</f>
        <v>44</v>
      </c>
      <c r="M52" s="157">
        <f>N52+P52</f>
        <v>855.3</v>
      </c>
      <c r="N52" s="25">
        <f>N49+N47+N45+N42+N39+N36+N33+N30+N27+N23+N20+N17+N14</f>
        <v>855.3</v>
      </c>
      <c r="O52" s="25">
        <f>O49+O47+O45+O42+O39+O36+O33+O30+O27+O23+O20+O17+O14</f>
        <v>0</v>
      </c>
      <c r="P52" s="25">
        <f>P49+P47+P45+P42+P39+P36+P33+P30+P27+P23+P20+P17+P14</f>
        <v>0</v>
      </c>
      <c r="Q52" s="157">
        <f>R52+T52</f>
        <v>800</v>
      </c>
      <c r="R52" s="158">
        <f>R49+R47+R45+R42+R39+R36+R33+R30+R27+R23+R20+R17+R14</f>
        <v>800</v>
      </c>
      <c r="S52" s="158">
        <f>S49+S47+S45+S42+S39+S36+S33+S30+S27+S23+S20+S17+S14</f>
        <v>0</v>
      </c>
      <c r="T52" s="28">
        <f>T49+T47+T45+T42+T39+T36+T33+T30+T27+T23+T20+T17+T14</f>
        <v>0</v>
      </c>
      <c r="U52" s="26">
        <f>V52+X52</f>
        <v>800</v>
      </c>
      <c r="V52" s="27">
        <f>V49+V47+V45+V42+V39+V36+V33+V30+V27+V23+V20+V17+V14</f>
        <v>800</v>
      </c>
      <c r="W52" s="27">
        <f>W49+W47+W45+W42+W39+W36+W33+W30+W27+W23+W20+W17+W14</f>
        <v>0</v>
      </c>
      <c r="X52" s="28">
        <f>X49+X47+X45+X42+X39+X36+X33+X30+X27+X23+X20+X17+X14</f>
        <v>0</v>
      </c>
      <c r="Y52" s="283"/>
      <c r="Z52" s="283"/>
      <c r="AA52" s="283"/>
      <c r="AB52" s="283"/>
      <c r="AD52" s="238"/>
    </row>
    <row r="53" spans="1:30" s="64" customFormat="1" ht="22.5" customHeight="1" thickBot="1" x14ac:dyDescent="0.25">
      <c r="A53" s="89">
        <v>1</v>
      </c>
      <c r="B53" s="90">
        <v>2</v>
      </c>
      <c r="C53" s="505" t="s">
        <v>49</v>
      </c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6"/>
      <c r="P53" s="506"/>
      <c r="Q53" s="506"/>
      <c r="R53" s="506"/>
      <c r="S53" s="506"/>
      <c r="T53" s="506"/>
      <c r="U53" s="506"/>
      <c r="V53" s="506"/>
      <c r="W53" s="506"/>
      <c r="X53" s="507"/>
      <c r="Y53" s="289"/>
      <c r="Z53" s="289"/>
      <c r="AA53" s="289"/>
      <c r="AB53" s="289"/>
    </row>
    <row r="54" spans="1:30" s="64" customFormat="1" ht="12" customHeight="1" x14ac:dyDescent="0.2">
      <c r="A54" s="476">
        <v>1</v>
      </c>
      <c r="B54" s="477">
        <v>2</v>
      </c>
      <c r="C54" s="478">
        <v>1</v>
      </c>
      <c r="D54" s="480" t="s">
        <v>50</v>
      </c>
      <c r="E54" s="481">
        <v>9</v>
      </c>
      <c r="F54" s="410" t="s">
        <v>18</v>
      </c>
      <c r="G54" s="410" t="s">
        <v>155</v>
      </c>
      <c r="H54" s="14" t="s">
        <v>21</v>
      </c>
      <c r="I54" s="10">
        <v>1.1000000000000001</v>
      </c>
      <c r="J54" s="11">
        <v>1.1000000000000001</v>
      </c>
      <c r="K54" s="11"/>
      <c r="L54" s="12">
        <v>0</v>
      </c>
      <c r="M54" s="154"/>
      <c r="N54" s="223"/>
      <c r="O54" s="223"/>
      <c r="P54" s="156">
        <v>0</v>
      </c>
      <c r="Q54" s="154">
        <f>R54+T54</f>
        <v>5</v>
      </c>
      <c r="R54" s="281">
        <v>5</v>
      </c>
      <c r="S54" s="281"/>
      <c r="T54" s="156">
        <v>0</v>
      </c>
      <c r="U54" s="10">
        <f>V54+X54</f>
        <v>5</v>
      </c>
      <c r="V54" s="11">
        <v>5</v>
      </c>
      <c r="W54" s="11"/>
      <c r="X54" s="12">
        <v>0</v>
      </c>
      <c r="Y54" s="284"/>
      <c r="Z54" s="284"/>
      <c r="AA54" s="284"/>
      <c r="AB54" s="284"/>
    </row>
    <row r="55" spans="1:30" s="64" customFormat="1" ht="13.5" customHeight="1" thickBot="1" x14ac:dyDescent="0.25">
      <c r="A55" s="476"/>
      <c r="B55" s="461"/>
      <c r="C55" s="464"/>
      <c r="D55" s="441"/>
      <c r="E55" s="431"/>
      <c r="F55" s="453"/>
      <c r="G55" s="453"/>
      <c r="H55" s="91" t="s">
        <v>20</v>
      </c>
      <c r="I55" s="10">
        <f>J55+L55</f>
        <v>3</v>
      </c>
      <c r="J55" s="11">
        <v>3</v>
      </c>
      <c r="K55" s="11"/>
      <c r="L55" s="12">
        <v>0</v>
      </c>
      <c r="M55" s="154">
        <v>6</v>
      </c>
      <c r="N55" s="373">
        <v>6</v>
      </c>
      <c r="O55" s="223"/>
      <c r="P55" s="156">
        <v>0</v>
      </c>
      <c r="Q55" s="154">
        <f>R55+T55</f>
        <v>5</v>
      </c>
      <c r="R55" s="281">
        <v>5</v>
      </c>
      <c r="S55" s="281"/>
      <c r="T55" s="156">
        <v>0</v>
      </c>
      <c r="U55" s="10">
        <f>V55+X55</f>
        <v>5</v>
      </c>
      <c r="V55" s="11">
        <v>5</v>
      </c>
      <c r="W55" s="11"/>
      <c r="X55" s="12">
        <v>0</v>
      </c>
      <c r="Y55" s="284"/>
      <c r="Z55" s="284"/>
      <c r="AA55" s="284"/>
      <c r="AB55" s="284"/>
    </row>
    <row r="56" spans="1:30" s="64" customFormat="1" ht="14.25" customHeight="1" thickBot="1" x14ac:dyDescent="0.25">
      <c r="A56" s="476"/>
      <c r="B56" s="462"/>
      <c r="C56" s="479"/>
      <c r="D56" s="442"/>
      <c r="E56" s="409"/>
      <c r="F56" s="405" t="s">
        <v>22</v>
      </c>
      <c r="G56" s="406"/>
      <c r="H56" s="407"/>
      <c r="I56" s="15">
        <f>J56+L56</f>
        <v>4.0999999999999996</v>
      </c>
      <c r="J56" s="16">
        <f>SUM(J54,J55)</f>
        <v>4.0999999999999996</v>
      </c>
      <c r="K56" s="16">
        <f>SUM(K54,K55)</f>
        <v>0</v>
      </c>
      <c r="L56" s="17">
        <f>SUM(L54,L55)</f>
        <v>0</v>
      </c>
      <c r="M56" s="15">
        <f>N56+P56</f>
        <v>6</v>
      </c>
      <c r="N56" s="16">
        <f>SUM(N54,N55)</f>
        <v>6</v>
      </c>
      <c r="O56" s="16">
        <f>SUM(O54,O55)</f>
        <v>0</v>
      </c>
      <c r="P56" s="17">
        <f>SUM(P54,P55)</f>
        <v>0</v>
      </c>
      <c r="Q56" s="15">
        <f>R56+T56</f>
        <v>10</v>
      </c>
      <c r="R56" s="16">
        <f>SUM(R54,R55)</f>
        <v>10</v>
      </c>
      <c r="S56" s="16">
        <f>SUM(S54,S55)</f>
        <v>0</v>
      </c>
      <c r="T56" s="17">
        <f>SUM(T54,T55)</f>
        <v>0</v>
      </c>
      <c r="U56" s="15">
        <f>V56+X56</f>
        <v>10</v>
      </c>
      <c r="V56" s="16">
        <f>SUM(V54,V55)</f>
        <v>10</v>
      </c>
      <c r="W56" s="16">
        <f>SUM(W54,W55)</f>
        <v>0</v>
      </c>
      <c r="X56" s="17">
        <f>SUM(X54,X55)</f>
        <v>0</v>
      </c>
      <c r="Y56" s="283"/>
      <c r="Z56" s="283"/>
      <c r="AA56" s="283"/>
      <c r="AB56" s="283"/>
    </row>
    <row r="57" spans="1:30" s="64" customFormat="1" ht="20.25" customHeight="1" x14ac:dyDescent="0.2">
      <c r="A57" s="458">
        <v>1</v>
      </c>
      <c r="B57" s="461">
        <v>2</v>
      </c>
      <c r="C57" s="463">
        <v>2</v>
      </c>
      <c r="D57" s="440" t="s">
        <v>51</v>
      </c>
      <c r="E57" s="408">
        <v>9</v>
      </c>
      <c r="F57" s="410" t="s">
        <v>18</v>
      </c>
      <c r="G57" s="410" t="s">
        <v>52</v>
      </c>
      <c r="H57" s="143" t="s">
        <v>20</v>
      </c>
      <c r="I57" s="10">
        <v>49.6</v>
      </c>
      <c r="J57" s="11">
        <v>49.6</v>
      </c>
      <c r="K57" s="11"/>
      <c r="L57" s="12"/>
      <c r="M57" s="154">
        <f>N57+P57</f>
        <v>50</v>
      </c>
      <c r="N57" s="223">
        <v>50</v>
      </c>
      <c r="O57" s="223"/>
      <c r="P57" s="156"/>
      <c r="Q57" s="154">
        <f>R57+T57</f>
        <v>60</v>
      </c>
      <c r="R57" s="281">
        <v>60</v>
      </c>
      <c r="S57" s="281"/>
      <c r="T57" s="156"/>
      <c r="U57" s="10">
        <f>V57+X57</f>
        <v>30</v>
      </c>
      <c r="V57" s="11">
        <v>30</v>
      </c>
      <c r="W57" s="11"/>
      <c r="X57" s="12"/>
      <c r="Y57" s="284"/>
      <c r="Z57" s="284"/>
      <c r="AA57" s="284"/>
      <c r="AB57" s="284"/>
    </row>
    <row r="58" spans="1:30" s="64" customFormat="1" ht="20.25" customHeight="1" thickBot="1" x14ac:dyDescent="0.25">
      <c r="A58" s="459"/>
      <c r="B58" s="461"/>
      <c r="C58" s="464"/>
      <c r="D58" s="441"/>
      <c r="E58" s="431"/>
      <c r="F58" s="453"/>
      <c r="G58" s="453"/>
      <c r="H58" s="92" t="s">
        <v>180</v>
      </c>
      <c r="I58" s="175">
        <f t="shared" ref="I58:I59" si="44">J58+L58</f>
        <v>80</v>
      </c>
      <c r="J58" s="205">
        <v>80</v>
      </c>
      <c r="K58" s="205"/>
      <c r="L58" s="91"/>
      <c r="M58" s="175"/>
      <c r="N58" s="225"/>
      <c r="O58" s="225"/>
      <c r="P58" s="91"/>
      <c r="Q58" s="175"/>
      <c r="R58" s="277"/>
      <c r="S58" s="277"/>
      <c r="T58" s="91"/>
      <c r="U58" s="175"/>
      <c r="V58" s="205"/>
      <c r="W58" s="205"/>
      <c r="X58" s="91"/>
      <c r="Y58" s="284"/>
      <c r="Z58" s="284"/>
      <c r="AA58" s="284"/>
      <c r="AB58" s="284"/>
    </row>
    <row r="59" spans="1:30" s="64" customFormat="1" ht="17.25" customHeight="1" thickBot="1" x14ac:dyDescent="0.25">
      <c r="A59" s="460"/>
      <c r="B59" s="462"/>
      <c r="C59" s="465"/>
      <c r="D59" s="466"/>
      <c r="E59" s="467"/>
      <c r="F59" s="405" t="s">
        <v>22</v>
      </c>
      <c r="G59" s="406"/>
      <c r="H59" s="407"/>
      <c r="I59" s="15">
        <f t="shared" si="44"/>
        <v>129.6</v>
      </c>
      <c r="J59" s="16">
        <f>SUM(J57,J58)</f>
        <v>129.6</v>
      </c>
      <c r="K59" s="16">
        <f t="shared" ref="K59:L59" si="45">SUM(K57,K58)</f>
        <v>0</v>
      </c>
      <c r="L59" s="16">
        <f t="shared" si="45"/>
        <v>0</v>
      </c>
      <c r="M59" s="15">
        <f>N59+P59</f>
        <v>50</v>
      </c>
      <c r="N59" s="16">
        <f>SUM(N57,N58)</f>
        <v>50</v>
      </c>
      <c r="O59" s="16">
        <f t="shared" ref="O59" si="46">SUM(O57,O58)</f>
        <v>0</v>
      </c>
      <c r="P59" s="16">
        <f t="shared" ref="P59" si="47">SUM(P57,P58)</f>
        <v>0</v>
      </c>
      <c r="Q59" s="15">
        <f>R59+T59</f>
        <v>60</v>
      </c>
      <c r="R59" s="16">
        <f>SUM(R57,R58)</f>
        <v>60</v>
      </c>
      <c r="S59" s="16">
        <f t="shared" ref="S59" si="48">SUM(S57,S58)</f>
        <v>0</v>
      </c>
      <c r="T59" s="16">
        <f t="shared" ref="T59" si="49">SUM(T57,T58)</f>
        <v>0</v>
      </c>
      <c r="U59" s="15">
        <f>V59+X59</f>
        <v>30</v>
      </c>
      <c r="V59" s="16">
        <f>SUM(V57,V58)</f>
        <v>30</v>
      </c>
      <c r="W59" s="16">
        <f t="shared" ref="W59" si="50">SUM(W57,W58)</f>
        <v>0</v>
      </c>
      <c r="X59" s="17">
        <f t="shared" ref="X59" si="51">SUM(X57,X58)</f>
        <v>0</v>
      </c>
      <c r="Y59" s="283"/>
      <c r="Z59" s="283"/>
      <c r="AA59" s="283"/>
      <c r="AB59" s="283"/>
    </row>
    <row r="60" spans="1:30" s="62" customFormat="1" ht="15.75" customHeight="1" thickBot="1" x14ac:dyDescent="0.25">
      <c r="A60" s="502">
        <v>1</v>
      </c>
      <c r="B60" s="500">
        <v>2</v>
      </c>
      <c r="C60" s="412" t="s">
        <v>45</v>
      </c>
      <c r="D60" s="413"/>
      <c r="E60" s="413"/>
      <c r="F60" s="413"/>
      <c r="G60" s="413"/>
      <c r="H60" s="581"/>
      <c r="I60" s="21">
        <f>J60+L60</f>
        <v>52.6</v>
      </c>
      <c r="J60" s="22">
        <f>J57+J55</f>
        <v>52.6</v>
      </c>
      <c r="K60" s="22"/>
      <c r="L60" s="23">
        <f>L57+L55</f>
        <v>0</v>
      </c>
      <c r="M60" s="21">
        <f>N60+P60</f>
        <v>56</v>
      </c>
      <c r="N60" s="22">
        <f>N57+N55</f>
        <v>56</v>
      </c>
      <c r="O60" s="22"/>
      <c r="P60" s="23">
        <f>P57+P55</f>
        <v>0</v>
      </c>
      <c r="Q60" s="21">
        <f>R60+T60</f>
        <v>65</v>
      </c>
      <c r="R60" s="22">
        <f>R57+R55</f>
        <v>65</v>
      </c>
      <c r="S60" s="22"/>
      <c r="T60" s="23">
        <f>T57+T55</f>
        <v>0</v>
      </c>
      <c r="U60" s="21">
        <f>V60+X60</f>
        <v>35</v>
      </c>
      <c r="V60" s="22">
        <f>V57+V55</f>
        <v>35</v>
      </c>
      <c r="W60" s="22"/>
      <c r="X60" s="23">
        <f>X57+X55</f>
        <v>0</v>
      </c>
      <c r="Y60" s="284"/>
      <c r="Z60" s="284"/>
      <c r="AA60" s="284"/>
      <c r="AB60" s="284"/>
    </row>
    <row r="61" spans="1:30" s="62" customFormat="1" ht="16.5" customHeight="1" thickBot="1" x14ac:dyDescent="0.25">
      <c r="A61" s="503"/>
      <c r="B61" s="501"/>
      <c r="C61" s="412" t="s">
        <v>46</v>
      </c>
      <c r="D61" s="413"/>
      <c r="E61" s="413"/>
      <c r="F61" s="413"/>
      <c r="G61" s="413"/>
      <c r="H61" s="413"/>
      <c r="I61" s="171">
        <f>J61+L61</f>
        <v>1.1000000000000001</v>
      </c>
      <c r="J61" s="80">
        <f>J54</f>
        <v>1.1000000000000001</v>
      </c>
      <c r="K61" s="80">
        <f t="shared" ref="K61:L61" si="52">K54</f>
        <v>0</v>
      </c>
      <c r="L61" s="80">
        <f t="shared" si="52"/>
        <v>0</v>
      </c>
      <c r="M61" s="171">
        <f>N61+P61</f>
        <v>0</v>
      </c>
      <c r="N61" s="80">
        <f>N54</f>
        <v>0</v>
      </c>
      <c r="O61" s="80">
        <f t="shared" ref="O61:P61" si="53">O54</f>
        <v>0</v>
      </c>
      <c r="P61" s="80">
        <f t="shared" si="53"/>
        <v>0</v>
      </c>
      <c r="Q61" s="171">
        <f>R61+T61</f>
        <v>5</v>
      </c>
      <c r="R61" s="80">
        <f>R54</f>
        <v>5</v>
      </c>
      <c r="S61" s="80">
        <f t="shared" ref="S61:T61" si="54">S54</f>
        <v>0</v>
      </c>
      <c r="T61" s="80">
        <f t="shared" si="54"/>
        <v>0</v>
      </c>
      <c r="U61" s="171">
        <f>V61+X61</f>
        <v>5</v>
      </c>
      <c r="V61" s="80">
        <f>V54</f>
        <v>5</v>
      </c>
      <c r="W61" s="80">
        <f t="shared" ref="W61:X61" si="55">W54</f>
        <v>0</v>
      </c>
      <c r="X61" s="81">
        <f t="shared" si="55"/>
        <v>0</v>
      </c>
      <c r="Y61" s="284"/>
      <c r="Z61" s="284"/>
      <c r="AA61" s="284"/>
      <c r="AB61" s="284"/>
    </row>
    <row r="62" spans="1:30" s="62" customFormat="1" ht="16.5" customHeight="1" thickBot="1" x14ac:dyDescent="0.25">
      <c r="A62" s="204"/>
      <c r="B62" s="203"/>
      <c r="C62" s="201"/>
      <c r="D62" s="202"/>
      <c r="E62" s="202"/>
      <c r="F62" s="202"/>
      <c r="G62" s="406" t="s">
        <v>181</v>
      </c>
      <c r="H62" s="407"/>
      <c r="I62" s="171">
        <f>I58</f>
        <v>80</v>
      </c>
      <c r="J62" s="80">
        <f>J58</f>
        <v>80</v>
      </c>
      <c r="K62" s="80">
        <f>K55</f>
        <v>0</v>
      </c>
      <c r="L62" s="208"/>
      <c r="M62" s="171"/>
      <c r="N62" s="80"/>
      <c r="O62" s="80"/>
      <c r="P62" s="81"/>
      <c r="Q62" s="171"/>
      <c r="R62" s="80"/>
      <c r="S62" s="80"/>
      <c r="T62" s="81"/>
      <c r="U62" s="171"/>
      <c r="V62" s="80"/>
      <c r="W62" s="80"/>
      <c r="X62" s="81"/>
      <c r="Y62" s="284"/>
      <c r="Z62" s="284"/>
      <c r="AA62" s="284"/>
      <c r="AB62" s="284"/>
    </row>
    <row r="63" spans="1:30" s="62" customFormat="1" ht="16.5" customHeight="1" thickBot="1" x14ac:dyDescent="0.25">
      <c r="A63" s="95">
        <v>1</v>
      </c>
      <c r="B63" s="96" t="s">
        <v>53</v>
      </c>
      <c r="C63" s="513" t="s">
        <v>48</v>
      </c>
      <c r="D63" s="514"/>
      <c r="E63" s="514"/>
      <c r="F63" s="514"/>
      <c r="G63" s="514"/>
      <c r="H63" s="515"/>
      <c r="I63" s="26">
        <f>J63+L63</f>
        <v>133.69999999999999</v>
      </c>
      <c r="J63" s="27">
        <f>SUM(J59,J56)</f>
        <v>133.69999999999999</v>
      </c>
      <c r="K63" s="27">
        <f>SUM(K59,K56)</f>
        <v>0</v>
      </c>
      <c r="L63" s="27">
        <f>SUM(L59,L56)</f>
        <v>0</v>
      </c>
      <c r="M63" s="157">
        <f>N63+P63</f>
        <v>56</v>
      </c>
      <c r="N63" s="158">
        <f>SUM(N59,N56)</f>
        <v>56</v>
      </c>
      <c r="O63" s="158">
        <f>SUM(O59,O56)</f>
        <v>0</v>
      </c>
      <c r="P63" s="28">
        <f>SUM(P59,P56)</f>
        <v>0</v>
      </c>
      <c r="Q63" s="157">
        <f>R63+T63</f>
        <v>70</v>
      </c>
      <c r="R63" s="158">
        <f>SUM(R59,R56)</f>
        <v>70</v>
      </c>
      <c r="S63" s="158">
        <f>SUM(S59,S56)</f>
        <v>0</v>
      </c>
      <c r="T63" s="28">
        <f>SUM(T59,T56)</f>
        <v>0</v>
      </c>
      <c r="U63" s="157">
        <f>V63+X63</f>
        <v>40</v>
      </c>
      <c r="V63" s="158">
        <f>SUM(V59,V56)</f>
        <v>40</v>
      </c>
      <c r="W63" s="158">
        <f>SUM(W59,W56)</f>
        <v>0</v>
      </c>
      <c r="X63" s="28">
        <f>SUM(X59,X56)</f>
        <v>0</v>
      </c>
      <c r="Y63" s="283"/>
      <c r="Z63" s="283"/>
      <c r="AA63" s="283"/>
      <c r="AB63" s="283"/>
    </row>
    <row r="64" spans="1:30" s="64" customFormat="1" ht="18" customHeight="1" thickBot="1" x14ac:dyDescent="0.25">
      <c r="A64" s="89">
        <v>1</v>
      </c>
      <c r="B64" s="90">
        <v>3</v>
      </c>
      <c r="C64" s="505" t="s">
        <v>54</v>
      </c>
      <c r="D64" s="506"/>
      <c r="E64" s="506"/>
      <c r="F64" s="506"/>
      <c r="G64" s="506"/>
      <c r="H64" s="506"/>
      <c r="I64" s="506"/>
      <c r="J64" s="506"/>
      <c r="K64" s="506"/>
      <c r="L64" s="506"/>
      <c r="M64" s="506"/>
      <c r="N64" s="506"/>
      <c r="O64" s="506"/>
      <c r="P64" s="506"/>
      <c r="Q64" s="506"/>
      <c r="R64" s="506"/>
      <c r="S64" s="506"/>
      <c r="T64" s="506"/>
      <c r="U64" s="506"/>
      <c r="V64" s="506"/>
      <c r="W64" s="506"/>
      <c r="X64" s="507"/>
      <c r="Y64" s="289"/>
      <c r="Z64" s="289"/>
      <c r="AA64" s="289"/>
      <c r="AB64" s="289"/>
    </row>
    <row r="65" spans="1:28" s="62" customFormat="1" ht="15.75" customHeight="1" x14ac:dyDescent="0.2">
      <c r="A65" s="579">
        <v>1</v>
      </c>
      <c r="B65" s="401">
        <v>3</v>
      </c>
      <c r="C65" s="403">
        <v>1</v>
      </c>
      <c r="D65" s="440" t="s">
        <v>229</v>
      </c>
      <c r="E65" s="408">
        <v>9</v>
      </c>
      <c r="F65" s="580" t="s">
        <v>18</v>
      </c>
      <c r="G65" s="580" t="s">
        <v>55</v>
      </c>
      <c r="H65" s="142" t="s">
        <v>73</v>
      </c>
      <c r="I65" s="10">
        <f t="shared" ref="I65:I73" si="56">J65+L65</f>
        <v>0</v>
      </c>
      <c r="J65" s="11">
        <v>0</v>
      </c>
      <c r="K65" s="11">
        <v>0</v>
      </c>
      <c r="L65" s="12"/>
      <c r="M65" s="188">
        <f t="shared" ref="M65:M69" si="57">N65+P65</f>
        <v>130</v>
      </c>
      <c r="N65" s="223">
        <v>0</v>
      </c>
      <c r="O65" s="223">
        <v>0</v>
      </c>
      <c r="P65" s="187">
        <v>130</v>
      </c>
      <c r="Q65" s="188">
        <f>R65+T65</f>
        <v>0</v>
      </c>
      <c r="R65" s="281">
        <v>0</v>
      </c>
      <c r="S65" s="281">
        <v>0</v>
      </c>
      <c r="T65" s="187"/>
      <c r="U65" s="188">
        <f>V65+X65</f>
        <v>0</v>
      </c>
      <c r="V65" s="11">
        <v>0</v>
      </c>
      <c r="W65" s="11">
        <v>0</v>
      </c>
      <c r="X65" s="187"/>
      <c r="Y65" s="284"/>
      <c r="Z65" s="284"/>
      <c r="AA65" s="284"/>
      <c r="AB65" s="284"/>
    </row>
    <row r="66" spans="1:28" s="62" customFormat="1" ht="15" customHeight="1" x14ac:dyDescent="0.2">
      <c r="A66" s="579"/>
      <c r="B66" s="402"/>
      <c r="C66" s="404"/>
      <c r="D66" s="441"/>
      <c r="E66" s="431"/>
      <c r="F66" s="571"/>
      <c r="G66" s="571"/>
      <c r="H66" s="192" t="s">
        <v>150</v>
      </c>
      <c r="I66" s="144">
        <f t="shared" si="56"/>
        <v>0</v>
      </c>
      <c r="J66" s="269"/>
      <c r="K66" s="269"/>
      <c r="L66" s="143"/>
      <c r="M66" s="270">
        <v>24</v>
      </c>
      <c r="N66" s="269"/>
      <c r="O66" s="269"/>
      <c r="P66" s="271">
        <v>24</v>
      </c>
      <c r="Q66" s="270"/>
      <c r="R66" s="278"/>
      <c r="S66" s="278"/>
      <c r="T66" s="271"/>
      <c r="U66" s="270"/>
      <c r="V66" s="269"/>
      <c r="W66" s="269"/>
      <c r="X66" s="271"/>
      <c r="Y66" s="284"/>
      <c r="Z66" s="284"/>
      <c r="AA66" s="284"/>
      <c r="AB66" s="284"/>
    </row>
    <row r="67" spans="1:28" s="62" customFormat="1" ht="15" customHeight="1" x14ac:dyDescent="0.2">
      <c r="A67" s="579"/>
      <c r="B67" s="402"/>
      <c r="C67" s="404"/>
      <c r="D67" s="441"/>
      <c r="E67" s="431"/>
      <c r="F67" s="571"/>
      <c r="G67" s="571"/>
      <c r="H67" s="192" t="s">
        <v>21</v>
      </c>
      <c r="I67" s="144">
        <f t="shared" si="56"/>
        <v>0</v>
      </c>
      <c r="J67" s="269"/>
      <c r="K67" s="269"/>
      <c r="L67" s="143">
        <f>63.5-63.5</f>
        <v>0</v>
      </c>
      <c r="M67" s="270">
        <v>536</v>
      </c>
      <c r="N67" s="269"/>
      <c r="O67" s="269"/>
      <c r="P67" s="271">
        <v>536</v>
      </c>
      <c r="Q67" s="270"/>
      <c r="R67" s="278"/>
      <c r="S67" s="278"/>
      <c r="T67" s="271"/>
      <c r="U67" s="270"/>
      <c r="V67" s="269"/>
      <c r="W67" s="269"/>
      <c r="X67" s="271"/>
      <c r="Y67" s="284"/>
      <c r="Z67" s="284"/>
      <c r="AA67" s="284"/>
      <c r="AB67" s="284"/>
    </row>
    <row r="68" spans="1:28" s="62" customFormat="1" ht="16.5" customHeight="1" thickBot="1" x14ac:dyDescent="0.25">
      <c r="A68" s="579"/>
      <c r="B68" s="402"/>
      <c r="C68" s="404"/>
      <c r="D68" s="441"/>
      <c r="E68" s="431"/>
      <c r="F68" s="571"/>
      <c r="G68" s="571"/>
      <c r="H68" s="192" t="s">
        <v>20</v>
      </c>
      <c r="I68" s="175">
        <v>23.8</v>
      </c>
      <c r="J68" s="173"/>
      <c r="K68" s="173"/>
      <c r="L68" s="91">
        <v>23.8</v>
      </c>
      <c r="M68" s="175">
        <f t="shared" si="57"/>
        <v>96.3</v>
      </c>
      <c r="N68" s="225"/>
      <c r="O68" s="225"/>
      <c r="P68" s="91">
        <v>96.3</v>
      </c>
      <c r="Q68" s="175">
        <f t="shared" ref="Q68:Q74" si="58">R68+T68</f>
        <v>0</v>
      </c>
      <c r="R68" s="277"/>
      <c r="S68" s="277"/>
      <c r="T68" s="91"/>
      <c r="U68" s="175">
        <f t="shared" ref="U68:U74" si="59">V68+X68</f>
        <v>0</v>
      </c>
      <c r="V68" s="173"/>
      <c r="W68" s="173"/>
      <c r="X68" s="91"/>
      <c r="Y68" s="284"/>
      <c r="Z68" s="284"/>
      <c r="AA68" s="284"/>
      <c r="AB68" s="284"/>
    </row>
    <row r="69" spans="1:28" s="62" customFormat="1" ht="19.5" customHeight="1" thickBot="1" x14ac:dyDescent="0.25">
      <c r="A69" s="579"/>
      <c r="B69" s="402"/>
      <c r="C69" s="404"/>
      <c r="D69" s="441"/>
      <c r="E69" s="431"/>
      <c r="F69" s="405" t="s">
        <v>22</v>
      </c>
      <c r="G69" s="406"/>
      <c r="H69" s="407"/>
      <c r="I69" s="351">
        <f t="shared" si="56"/>
        <v>23.8</v>
      </c>
      <c r="J69" s="30">
        <f>SUM(J65:J68)</f>
        <v>0</v>
      </c>
      <c r="K69" s="30">
        <f t="shared" ref="K69:L69" si="60">SUM(K65:K68)</f>
        <v>0</v>
      </c>
      <c r="L69" s="31">
        <f t="shared" si="60"/>
        <v>23.8</v>
      </c>
      <c r="M69" s="29">
        <f t="shared" si="57"/>
        <v>786.3</v>
      </c>
      <c r="N69" s="30">
        <f>SUM(N65:N68)</f>
        <v>0</v>
      </c>
      <c r="O69" s="30">
        <f t="shared" ref="O69" si="61">SUM(O65:O68)</f>
        <v>0</v>
      </c>
      <c r="P69" s="31">
        <f t="shared" ref="P69" si="62">SUM(P65:P68)</f>
        <v>786.3</v>
      </c>
      <c r="Q69" s="29">
        <f t="shared" si="58"/>
        <v>0</v>
      </c>
      <c r="R69" s="30">
        <f>SUM(R65:R68)</f>
        <v>0</v>
      </c>
      <c r="S69" s="30">
        <f t="shared" ref="S69:T69" si="63">SUM(S65:S68)</f>
        <v>0</v>
      </c>
      <c r="T69" s="31">
        <f t="shared" si="63"/>
        <v>0</v>
      </c>
      <c r="U69" s="29">
        <f t="shared" si="59"/>
        <v>0</v>
      </c>
      <c r="V69" s="30">
        <f>SUM(V65:V68)</f>
        <v>0</v>
      </c>
      <c r="W69" s="30">
        <f t="shared" ref="W69" si="64">SUM(W65:W68)</f>
        <v>0</v>
      </c>
      <c r="X69" s="31">
        <f t="shared" ref="X69" si="65">SUM(X65:X68)</f>
        <v>0</v>
      </c>
      <c r="Y69" s="283"/>
      <c r="Z69" s="283"/>
      <c r="AA69" s="283"/>
      <c r="AB69" s="283"/>
    </row>
    <row r="70" spans="1:28" s="64" customFormat="1" ht="18.75" customHeight="1" x14ac:dyDescent="0.2">
      <c r="A70" s="579">
        <v>1</v>
      </c>
      <c r="B70" s="401">
        <v>3</v>
      </c>
      <c r="C70" s="437">
        <v>2</v>
      </c>
      <c r="D70" s="440" t="s">
        <v>178</v>
      </c>
      <c r="E70" s="408">
        <v>9</v>
      </c>
      <c r="F70" s="625" t="s">
        <v>56</v>
      </c>
      <c r="G70" s="625" t="s">
        <v>57</v>
      </c>
      <c r="H70" s="392" t="s">
        <v>20</v>
      </c>
      <c r="I70" s="150">
        <f t="shared" si="56"/>
        <v>0</v>
      </c>
      <c r="J70" s="148">
        <v>0</v>
      </c>
      <c r="K70" s="148">
        <v>0</v>
      </c>
      <c r="L70" s="149"/>
      <c r="M70" s="393">
        <f t="shared" ref="M70:M74" si="66">N70+P70</f>
        <v>0</v>
      </c>
      <c r="N70" s="394">
        <v>0</v>
      </c>
      <c r="O70" s="394">
        <v>0</v>
      </c>
      <c r="P70" s="395"/>
      <c r="Q70" s="393">
        <f t="shared" si="58"/>
        <v>200</v>
      </c>
      <c r="R70" s="394">
        <v>0</v>
      </c>
      <c r="S70" s="394">
        <v>0</v>
      </c>
      <c r="T70" s="395">
        <v>200</v>
      </c>
      <c r="U70" s="393">
        <f t="shared" si="59"/>
        <v>100</v>
      </c>
      <c r="V70" s="394">
        <v>0</v>
      </c>
      <c r="W70" s="394">
        <v>0</v>
      </c>
      <c r="X70" s="395">
        <v>100</v>
      </c>
      <c r="Y70" s="284"/>
      <c r="Z70" s="284"/>
      <c r="AA70" s="284"/>
      <c r="AB70" s="284"/>
    </row>
    <row r="71" spans="1:28" s="64" customFormat="1" ht="19.5" customHeight="1" x14ac:dyDescent="0.2">
      <c r="A71" s="579"/>
      <c r="B71" s="402"/>
      <c r="C71" s="438"/>
      <c r="D71" s="441"/>
      <c r="E71" s="431"/>
      <c r="F71" s="626"/>
      <c r="G71" s="626"/>
      <c r="H71" s="389" t="s">
        <v>21</v>
      </c>
      <c r="I71" s="144"/>
      <c r="J71" s="384"/>
      <c r="K71" s="384"/>
      <c r="L71" s="143"/>
      <c r="M71" s="396">
        <f t="shared" si="66"/>
        <v>222.7</v>
      </c>
      <c r="N71" s="388"/>
      <c r="O71" s="388"/>
      <c r="P71" s="397">
        <v>222.7</v>
      </c>
      <c r="Q71" s="396">
        <f t="shared" si="58"/>
        <v>200</v>
      </c>
      <c r="R71" s="388"/>
      <c r="S71" s="388"/>
      <c r="T71" s="397">
        <v>200</v>
      </c>
      <c r="U71" s="396">
        <f t="shared" si="59"/>
        <v>0</v>
      </c>
      <c r="V71" s="388"/>
      <c r="W71" s="388"/>
      <c r="X71" s="397"/>
      <c r="Y71" s="284"/>
      <c r="Z71" s="284"/>
      <c r="AA71" s="284"/>
      <c r="AB71" s="284"/>
    </row>
    <row r="72" spans="1:28" s="64" customFormat="1" ht="16.5" customHeight="1" thickBot="1" x14ac:dyDescent="0.25">
      <c r="A72" s="579"/>
      <c r="B72" s="402"/>
      <c r="C72" s="438"/>
      <c r="D72" s="441"/>
      <c r="E72" s="431"/>
      <c r="F72" s="627"/>
      <c r="G72" s="627"/>
      <c r="H72" s="391" t="s">
        <v>249</v>
      </c>
      <c r="I72" s="145"/>
      <c r="J72" s="146"/>
      <c r="K72" s="146"/>
      <c r="L72" s="147"/>
      <c r="M72" s="398">
        <v>50</v>
      </c>
      <c r="N72" s="399"/>
      <c r="O72" s="399"/>
      <c r="P72" s="400">
        <v>50</v>
      </c>
      <c r="Q72" s="398"/>
      <c r="R72" s="399"/>
      <c r="S72" s="399"/>
      <c r="T72" s="400"/>
      <c r="U72" s="398"/>
      <c r="V72" s="399"/>
      <c r="W72" s="399"/>
      <c r="X72" s="400"/>
      <c r="Y72" s="284"/>
      <c r="Z72" s="284"/>
      <c r="AA72" s="284"/>
      <c r="AB72" s="284"/>
    </row>
    <row r="73" spans="1:28" s="64" customFormat="1" ht="21" customHeight="1" thickBot="1" x14ac:dyDescent="0.25">
      <c r="A73" s="579"/>
      <c r="B73" s="402"/>
      <c r="C73" s="439"/>
      <c r="D73" s="441"/>
      <c r="E73" s="431"/>
      <c r="F73" s="405" t="s">
        <v>22</v>
      </c>
      <c r="G73" s="406"/>
      <c r="H73" s="407"/>
      <c r="I73" s="390">
        <f t="shared" si="56"/>
        <v>0</v>
      </c>
      <c r="J73" s="44">
        <f>SUM(J70)</f>
        <v>0</v>
      </c>
      <c r="K73" s="44">
        <f>SUM(K70)</f>
        <v>0</v>
      </c>
      <c r="L73" s="346">
        <f>SUM(L70)</f>
        <v>0</v>
      </c>
      <c r="M73" s="43">
        <f>N73+P73</f>
        <v>272.7</v>
      </c>
      <c r="N73" s="44">
        <f>SUM(N70:N72)</f>
        <v>0</v>
      </c>
      <c r="O73" s="44">
        <f>SUM(O70:O72)</f>
        <v>0</v>
      </c>
      <c r="P73" s="346">
        <f>SUM(P70+P71+P72)</f>
        <v>272.7</v>
      </c>
      <c r="Q73" s="43">
        <f t="shared" si="58"/>
        <v>400</v>
      </c>
      <c r="R73" s="44">
        <f>SUM(R70)</f>
        <v>0</v>
      </c>
      <c r="S73" s="44">
        <f>SUM(S70)</f>
        <v>0</v>
      </c>
      <c r="T73" s="346">
        <f>SUM(T70+T71)</f>
        <v>400</v>
      </c>
      <c r="U73" s="43">
        <f t="shared" si="59"/>
        <v>100</v>
      </c>
      <c r="V73" s="44">
        <f>SUM(V70)</f>
        <v>0</v>
      </c>
      <c r="W73" s="44">
        <f>SUM(W70)</f>
        <v>0</v>
      </c>
      <c r="X73" s="346">
        <f>SUM(X70+X71)</f>
        <v>100</v>
      </c>
      <c r="Y73" s="283"/>
      <c r="Z73" s="283"/>
      <c r="AA73" s="283"/>
      <c r="AB73" s="283"/>
    </row>
    <row r="74" spans="1:28" s="64" customFormat="1" ht="25.5" customHeight="1" thickBot="1" x14ac:dyDescent="0.25">
      <c r="A74" s="433">
        <v>1</v>
      </c>
      <c r="B74" s="401">
        <v>3</v>
      </c>
      <c r="C74" s="437">
        <v>3</v>
      </c>
      <c r="D74" s="440" t="s">
        <v>58</v>
      </c>
      <c r="E74" s="408">
        <v>9</v>
      </c>
      <c r="F74" s="381" t="s">
        <v>18</v>
      </c>
      <c r="G74" s="381" t="s">
        <v>59</v>
      </c>
      <c r="H74" s="272" t="s">
        <v>20</v>
      </c>
      <c r="I74" s="10">
        <f>L74</f>
        <v>2.2999999999999972</v>
      </c>
      <c r="J74" s="11"/>
      <c r="K74" s="11"/>
      <c r="L74" s="12">
        <f>35-32.7</f>
        <v>2.2999999999999972</v>
      </c>
      <c r="M74" s="154">
        <f t="shared" si="66"/>
        <v>35</v>
      </c>
      <c r="N74" s="223"/>
      <c r="O74" s="223"/>
      <c r="P74" s="156">
        <v>35</v>
      </c>
      <c r="Q74" s="154">
        <f t="shared" si="58"/>
        <v>0</v>
      </c>
      <c r="R74" s="281"/>
      <c r="S74" s="281"/>
      <c r="T74" s="156"/>
      <c r="U74" s="10">
        <f t="shared" si="59"/>
        <v>0</v>
      </c>
      <c r="V74" s="11"/>
      <c r="W74" s="11"/>
      <c r="X74" s="12"/>
      <c r="Y74" s="284"/>
      <c r="Z74" s="284"/>
      <c r="AA74" s="284"/>
      <c r="AB74" s="284"/>
    </row>
    <row r="75" spans="1:28" s="64" customFormat="1" ht="28.5" customHeight="1" thickBot="1" x14ac:dyDescent="0.25">
      <c r="A75" s="435"/>
      <c r="B75" s="436"/>
      <c r="C75" s="439"/>
      <c r="D75" s="442"/>
      <c r="E75" s="409"/>
      <c r="F75" s="412" t="s">
        <v>22</v>
      </c>
      <c r="G75" s="413"/>
      <c r="H75" s="581"/>
      <c r="I75" s="15">
        <f t="shared" ref="I75:I77" si="67">J75+L75</f>
        <v>2.2999999999999972</v>
      </c>
      <c r="J75" s="16">
        <f>SUM(J74:J74)</f>
        <v>0</v>
      </c>
      <c r="K75" s="16">
        <f>SUM(K74:K74)</f>
        <v>0</v>
      </c>
      <c r="L75" s="17">
        <f>SUM(L74:L74)</f>
        <v>2.2999999999999972</v>
      </c>
      <c r="M75" s="15">
        <f t="shared" ref="M75:M76" si="68">N75+P75</f>
        <v>35</v>
      </c>
      <c r="N75" s="16">
        <f>SUM(N74:N74)</f>
        <v>0</v>
      </c>
      <c r="O75" s="16">
        <f>SUM(O74:O74)</f>
        <v>0</v>
      </c>
      <c r="P75" s="17">
        <f>SUM(P74:P74)</f>
        <v>35</v>
      </c>
      <c r="Q75" s="15">
        <f t="shared" ref="Q75:Q81" si="69">R75+T75</f>
        <v>0</v>
      </c>
      <c r="R75" s="16">
        <f>SUM(R74:R74)</f>
        <v>0</v>
      </c>
      <c r="S75" s="16">
        <f>SUM(S74:S74)</f>
        <v>0</v>
      </c>
      <c r="T75" s="17">
        <f>SUM(T74:T74)</f>
        <v>0</v>
      </c>
      <c r="U75" s="15">
        <f t="shared" ref="U75:U81" si="70">V75+X75</f>
        <v>0</v>
      </c>
      <c r="V75" s="16">
        <f>SUM(V74:V74)</f>
        <v>0</v>
      </c>
      <c r="W75" s="16">
        <f>SUM(W74:W74)</f>
        <v>0</v>
      </c>
      <c r="X75" s="17">
        <f>SUM(X74:X74)</f>
        <v>0</v>
      </c>
      <c r="Y75" s="283"/>
      <c r="Z75" s="283"/>
      <c r="AA75" s="283"/>
      <c r="AB75" s="283"/>
    </row>
    <row r="76" spans="1:28" s="63" customFormat="1" ht="19.5" customHeight="1" thickBot="1" x14ac:dyDescent="0.25">
      <c r="A76" s="433">
        <v>1</v>
      </c>
      <c r="B76" s="401">
        <v>3</v>
      </c>
      <c r="C76" s="403">
        <v>4</v>
      </c>
      <c r="D76" s="450" t="s">
        <v>197</v>
      </c>
      <c r="E76" s="408">
        <v>9</v>
      </c>
      <c r="F76" s="232" t="s">
        <v>18</v>
      </c>
      <c r="G76" s="232" t="s">
        <v>199</v>
      </c>
      <c r="H76" s="14" t="s">
        <v>20</v>
      </c>
      <c r="I76" s="10">
        <f t="shared" si="67"/>
        <v>1062.5</v>
      </c>
      <c r="J76" s="11">
        <v>0</v>
      </c>
      <c r="K76" s="11"/>
      <c r="L76" s="187">
        <v>1062.5</v>
      </c>
      <c r="M76" s="324">
        <f t="shared" si="68"/>
        <v>529</v>
      </c>
      <c r="N76" s="325">
        <v>50</v>
      </c>
      <c r="O76" s="325">
        <v>0</v>
      </c>
      <c r="P76" s="326">
        <f>329+150</f>
        <v>479</v>
      </c>
      <c r="Q76" s="154">
        <f t="shared" si="69"/>
        <v>300</v>
      </c>
      <c r="R76" s="281">
        <v>0</v>
      </c>
      <c r="S76" s="281">
        <v>0</v>
      </c>
      <c r="T76" s="156">
        <v>300</v>
      </c>
      <c r="U76" s="10">
        <f t="shared" si="70"/>
        <v>300</v>
      </c>
      <c r="V76" s="11">
        <v>0</v>
      </c>
      <c r="W76" s="11">
        <v>0</v>
      </c>
      <c r="X76" s="12">
        <v>300</v>
      </c>
      <c r="Y76" s="284"/>
      <c r="Z76" s="284"/>
      <c r="AA76" s="284"/>
      <c r="AB76" s="284"/>
    </row>
    <row r="77" spans="1:28" s="64" customFormat="1" ht="30" customHeight="1" thickBot="1" x14ac:dyDescent="0.25">
      <c r="A77" s="435"/>
      <c r="B77" s="436"/>
      <c r="C77" s="449"/>
      <c r="D77" s="452"/>
      <c r="E77" s="409"/>
      <c r="F77" s="405" t="s">
        <v>22</v>
      </c>
      <c r="G77" s="406"/>
      <c r="H77" s="407"/>
      <c r="I77" s="15">
        <f t="shared" si="67"/>
        <v>1062.5</v>
      </c>
      <c r="J77" s="16">
        <f>SUM(J76)</f>
        <v>0</v>
      </c>
      <c r="K77" s="16">
        <f>SUM(K76)</f>
        <v>0</v>
      </c>
      <c r="L77" s="17">
        <f>SUM(L76)</f>
        <v>1062.5</v>
      </c>
      <c r="M77" s="327">
        <f t="shared" ref="M77" si="71">N77+P77</f>
        <v>529</v>
      </c>
      <c r="N77" s="328">
        <f>SUM(N76)</f>
        <v>50</v>
      </c>
      <c r="O77" s="328">
        <f>SUM(O76)</f>
        <v>0</v>
      </c>
      <c r="P77" s="329">
        <f>SUM(P76)</f>
        <v>479</v>
      </c>
      <c r="Q77" s="15">
        <f t="shared" si="69"/>
        <v>300</v>
      </c>
      <c r="R77" s="16">
        <f>SUM(R76)</f>
        <v>0</v>
      </c>
      <c r="S77" s="16">
        <f>SUM(S76)</f>
        <v>0</v>
      </c>
      <c r="T77" s="17">
        <f>SUM(T76)</f>
        <v>300</v>
      </c>
      <c r="U77" s="15">
        <f t="shared" si="70"/>
        <v>300</v>
      </c>
      <c r="V77" s="16">
        <f>SUM(V76)</f>
        <v>0</v>
      </c>
      <c r="W77" s="16">
        <f>SUM(W76)</f>
        <v>0</v>
      </c>
      <c r="X77" s="17">
        <f>SUM(X76)</f>
        <v>300</v>
      </c>
      <c r="Y77" s="283"/>
      <c r="Z77" s="283"/>
      <c r="AA77" s="283"/>
      <c r="AB77" s="283"/>
    </row>
    <row r="78" spans="1:28" s="64" customFormat="1" ht="22.5" customHeight="1" x14ac:dyDescent="0.2">
      <c r="A78" s="433">
        <v>1</v>
      </c>
      <c r="B78" s="401">
        <v>3</v>
      </c>
      <c r="C78" s="437">
        <v>5</v>
      </c>
      <c r="D78" s="450" t="s">
        <v>232</v>
      </c>
      <c r="E78" s="408">
        <v>9</v>
      </c>
      <c r="F78" s="429" t="s">
        <v>18</v>
      </c>
      <c r="G78" s="429" t="s">
        <v>212</v>
      </c>
      <c r="H78" s="100" t="s">
        <v>20</v>
      </c>
      <c r="I78" s="10">
        <f t="shared" ref="I78:I88" si="72">J78+L78</f>
        <v>780.2</v>
      </c>
      <c r="J78" s="11">
        <v>0</v>
      </c>
      <c r="K78" s="11">
        <v>0</v>
      </c>
      <c r="L78" s="187">
        <v>780.2</v>
      </c>
      <c r="M78" s="324">
        <f t="shared" ref="M78:M81" si="73">N78+P78</f>
        <v>550</v>
      </c>
      <c r="N78" s="325">
        <v>100</v>
      </c>
      <c r="O78" s="325">
        <v>0</v>
      </c>
      <c r="P78" s="326">
        <f>300+150</f>
        <v>450</v>
      </c>
      <c r="Q78" s="154">
        <f t="shared" si="69"/>
        <v>300</v>
      </c>
      <c r="R78" s="281">
        <v>0</v>
      </c>
      <c r="S78" s="281">
        <v>0</v>
      </c>
      <c r="T78" s="156">
        <v>300</v>
      </c>
      <c r="U78" s="10">
        <f t="shared" si="70"/>
        <v>300</v>
      </c>
      <c r="V78" s="11">
        <v>0</v>
      </c>
      <c r="W78" s="11">
        <v>0</v>
      </c>
      <c r="X78" s="12">
        <v>300</v>
      </c>
      <c r="Y78" s="284"/>
      <c r="Z78" s="284"/>
      <c r="AA78" s="284"/>
      <c r="AB78" s="284"/>
    </row>
    <row r="79" spans="1:28" s="64" customFormat="1" ht="21.75" customHeight="1" thickBot="1" x14ac:dyDescent="0.25">
      <c r="A79" s="434"/>
      <c r="B79" s="402"/>
      <c r="C79" s="438"/>
      <c r="D79" s="451"/>
      <c r="E79" s="431"/>
      <c r="F79" s="430"/>
      <c r="G79" s="430"/>
      <c r="H79" s="99" t="s">
        <v>21</v>
      </c>
      <c r="I79" s="154">
        <f t="shared" ref="I79" si="74">J79+L79</f>
        <v>500.7</v>
      </c>
      <c r="J79" s="273">
        <v>500.7</v>
      </c>
      <c r="K79" s="273">
        <v>0</v>
      </c>
      <c r="L79" s="187"/>
      <c r="M79" s="298">
        <f t="shared" ref="M79" si="75">N79+P79</f>
        <v>0</v>
      </c>
      <c r="N79" s="299">
        <v>0</v>
      </c>
      <c r="O79" s="299">
        <v>0</v>
      </c>
      <c r="P79" s="32"/>
      <c r="Q79" s="154">
        <f t="shared" si="69"/>
        <v>200</v>
      </c>
      <c r="R79" s="281">
        <v>0</v>
      </c>
      <c r="S79" s="281">
        <v>0</v>
      </c>
      <c r="T79" s="156">
        <v>200</v>
      </c>
      <c r="U79" s="154">
        <f t="shared" si="70"/>
        <v>200</v>
      </c>
      <c r="V79" s="273">
        <v>0</v>
      </c>
      <c r="W79" s="273">
        <v>0</v>
      </c>
      <c r="X79" s="156">
        <v>200</v>
      </c>
      <c r="Y79" s="284"/>
      <c r="Z79" s="284"/>
      <c r="AA79" s="284"/>
      <c r="AB79" s="284"/>
    </row>
    <row r="80" spans="1:28" s="64" customFormat="1" ht="21" customHeight="1" thickBot="1" x14ac:dyDescent="0.25">
      <c r="A80" s="435"/>
      <c r="B80" s="436"/>
      <c r="C80" s="438"/>
      <c r="D80" s="451"/>
      <c r="E80" s="431"/>
      <c r="F80" s="405" t="s">
        <v>22</v>
      </c>
      <c r="G80" s="406"/>
      <c r="H80" s="407"/>
      <c r="I80" s="15">
        <f t="shared" si="72"/>
        <v>1280.9000000000001</v>
      </c>
      <c r="J80" s="16">
        <f>SUM(J78:J79)</f>
        <v>500.7</v>
      </c>
      <c r="K80" s="16">
        <f t="shared" ref="K80" si="76">SUM(K78:K79)</f>
        <v>0</v>
      </c>
      <c r="L80" s="17">
        <f t="shared" ref="L80" si="77">SUM(L78:L79)</f>
        <v>780.2</v>
      </c>
      <c r="M80" s="15">
        <f t="shared" si="73"/>
        <v>550</v>
      </c>
      <c r="N80" s="16">
        <f>SUM(N78:N79)</f>
        <v>100</v>
      </c>
      <c r="O80" s="16">
        <f t="shared" ref="O80" si="78">SUM(O78:O79)</f>
        <v>0</v>
      </c>
      <c r="P80" s="17">
        <f t="shared" ref="P80" si="79">SUM(P78:P79)</f>
        <v>450</v>
      </c>
      <c r="Q80" s="15">
        <f t="shared" si="69"/>
        <v>500</v>
      </c>
      <c r="R80" s="16">
        <f>SUM(R78:R79)</f>
        <v>0</v>
      </c>
      <c r="S80" s="16">
        <f t="shared" ref="S80:T80" si="80">SUM(S78:S79)</f>
        <v>0</v>
      </c>
      <c r="T80" s="17">
        <f t="shared" si="80"/>
        <v>500</v>
      </c>
      <c r="U80" s="15">
        <f t="shared" si="70"/>
        <v>500</v>
      </c>
      <c r="V80" s="16">
        <f>SUM(V78:V79)</f>
        <v>0</v>
      </c>
      <c r="W80" s="16">
        <f t="shared" ref="W80" si="81">SUM(W78:W79)</f>
        <v>0</v>
      </c>
      <c r="X80" s="17">
        <f t="shared" ref="X80" si="82">SUM(X78:X79)</f>
        <v>500</v>
      </c>
      <c r="Y80" s="283"/>
      <c r="Z80" s="283"/>
      <c r="AA80" s="283"/>
      <c r="AB80" s="283"/>
    </row>
    <row r="81" spans="1:77" s="64" customFormat="1" ht="26.25" customHeight="1" x14ac:dyDescent="0.2">
      <c r="A81" s="433">
        <v>1</v>
      </c>
      <c r="B81" s="401">
        <v>3</v>
      </c>
      <c r="C81" s="437">
        <v>6</v>
      </c>
      <c r="D81" s="440" t="s">
        <v>203</v>
      </c>
      <c r="E81" s="408">
        <v>9</v>
      </c>
      <c r="F81" s="429" t="s">
        <v>18</v>
      </c>
      <c r="G81" s="429" t="s">
        <v>61</v>
      </c>
      <c r="H81" s="118" t="s">
        <v>20</v>
      </c>
      <c r="I81" s="10">
        <f t="shared" si="72"/>
        <v>0</v>
      </c>
      <c r="J81" s="11">
        <v>0</v>
      </c>
      <c r="K81" s="11">
        <v>0</v>
      </c>
      <c r="L81" s="12"/>
      <c r="M81" s="154">
        <f t="shared" si="73"/>
        <v>150</v>
      </c>
      <c r="N81" s="223">
        <v>0</v>
      </c>
      <c r="O81" s="223">
        <v>0</v>
      </c>
      <c r="P81" s="156">
        <v>150</v>
      </c>
      <c r="Q81" s="154">
        <f t="shared" si="69"/>
        <v>400</v>
      </c>
      <c r="R81" s="281">
        <v>0</v>
      </c>
      <c r="S81" s="281">
        <v>0</v>
      </c>
      <c r="T81" s="156">
        <v>400</v>
      </c>
      <c r="U81" s="10">
        <f t="shared" si="70"/>
        <v>0</v>
      </c>
      <c r="V81" s="11">
        <v>0</v>
      </c>
      <c r="W81" s="11">
        <v>0</v>
      </c>
      <c r="X81" s="12"/>
      <c r="Y81" s="284"/>
      <c r="Z81" s="284"/>
      <c r="AA81" s="284"/>
      <c r="AB81" s="284"/>
    </row>
    <row r="82" spans="1:77" s="64" customFormat="1" ht="26.25" customHeight="1" x14ac:dyDescent="0.2">
      <c r="A82" s="434"/>
      <c r="B82" s="402"/>
      <c r="C82" s="438"/>
      <c r="D82" s="441"/>
      <c r="E82" s="431"/>
      <c r="F82" s="432"/>
      <c r="G82" s="432"/>
      <c r="H82" s="212" t="s">
        <v>180</v>
      </c>
      <c r="I82" s="154">
        <f t="shared" si="72"/>
        <v>154.1</v>
      </c>
      <c r="J82" s="210"/>
      <c r="K82" s="210"/>
      <c r="L82" s="156">
        <v>154.1</v>
      </c>
      <c r="M82" s="154"/>
      <c r="N82" s="223"/>
      <c r="O82" s="223"/>
      <c r="P82" s="156"/>
      <c r="Q82" s="154"/>
      <c r="R82" s="281"/>
      <c r="S82" s="281"/>
      <c r="T82" s="156"/>
      <c r="U82" s="154"/>
      <c r="V82" s="210"/>
      <c r="W82" s="210"/>
      <c r="X82" s="156"/>
      <c r="Y82" s="284"/>
      <c r="Z82" s="284"/>
      <c r="AA82" s="284"/>
      <c r="AB82" s="284"/>
    </row>
    <row r="83" spans="1:77" s="64" customFormat="1" ht="26.25" customHeight="1" thickBot="1" x14ac:dyDescent="0.25">
      <c r="A83" s="434"/>
      <c r="B83" s="402"/>
      <c r="C83" s="438"/>
      <c r="D83" s="441"/>
      <c r="E83" s="431"/>
      <c r="F83" s="432"/>
      <c r="G83" s="432"/>
      <c r="H83" s="178" t="s">
        <v>240</v>
      </c>
      <c r="I83" s="10">
        <f t="shared" si="72"/>
        <v>154</v>
      </c>
      <c r="J83" s="11">
        <v>0</v>
      </c>
      <c r="K83" s="11">
        <v>0</v>
      </c>
      <c r="L83" s="12">
        <v>154</v>
      </c>
      <c r="M83" s="154">
        <f t="shared" ref="M83:M84" si="83">N83+P83</f>
        <v>300</v>
      </c>
      <c r="N83" s="223">
        <v>0</v>
      </c>
      <c r="O83" s="223">
        <v>0</v>
      </c>
      <c r="P83" s="156">
        <v>300</v>
      </c>
      <c r="Q83" s="154">
        <f t="shared" ref="Q83:Q89" si="84">R83+T83</f>
        <v>400</v>
      </c>
      <c r="R83" s="281">
        <v>0</v>
      </c>
      <c r="S83" s="281">
        <v>0</v>
      </c>
      <c r="T83" s="156">
        <v>400</v>
      </c>
      <c r="U83" s="10">
        <f t="shared" ref="U83:U89" si="85">V83+X83</f>
        <v>0</v>
      </c>
      <c r="V83" s="11">
        <v>0</v>
      </c>
      <c r="W83" s="11">
        <v>0</v>
      </c>
      <c r="X83" s="12"/>
      <c r="Y83" s="284"/>
      <c r="Z83" s="284"/>
      <c r="AA83" s="284"/>
      <c r="AB83" s="284"/>
    </row>
    <row r="84" spans="1:77" s="64" customFormat="1" ht="46.5" customHeight="1" thickBot="1" x14ac:dyDescent="0.25">
      <c r="A84" s="435"/>
      <c r="B84" s="436"/>
      <c r="C84" s="439"/>
      <c r="D84" s="442"/>
      <c r="E84" s="409"/>
      <c r="F84" s="405" t="s">
        <v>22</v>
      </c>
      <c r="G84" s="406"/>
      <c r="H84" s="407"/>
      <c r="I84" s="29">
        <f t="shared" si="72"/>
        <v>308.10000000000002</v>
      </c>
      <c r="J84" s="30">
        <f>SUM(J81:J83)</f>
        <v>0</v>
      </c>
      <c r="K84" s="30">
        <f>SUM(K81:K83)</f>
        <v>0</v>
      </c>
      <c r="L84" s="30">
        <f>SUM(L81:L83)</f>
        <v>308.10000000000002</v>
      </c>
      <c r="M84" s="15">
        <f t="shared" si="83"/>
        <v>450</v>
      </c>
      <c r="N84" s="16">
        <f>SUM(N81:N83)</f>
        <v>0</v>
      </c>
      <c r="O84" s="16">
        <f>SUM(O81:O83)</f>
        <v>0</v>
      </c>
      <c r="P84" s="17">
        <f>SUM(P81:P83)</f>
        <v>450</v>
      </c>
      <c r="Q84" s="15">
        <f t="shared" si="84"/>
        <v>800</v>
      </c>
      <c r="R84" s="16">
        <f>SUM(R81:R83)</f>
        <v>0</v>
      </c>
      <c r="S84" s="16">
        <f>SUM(S81:S83)</f>
        <v>0</v>
      </c>
      <c r="T84" s="17">
        <f>SUM(T81:T83)</f>
        <v>800</v>
      </c>
      <c r="U84" s="15">
        <f t="shared" si="85"/>
        <v>0</v>
      </c>
      <c r="V84" s="16">
        <f>SUM(V81:V83)</f>
        <v>0</v>
      </c>
      <c r="W84" s="16">
        <f>SUM(W81:W83)</f>
        <v>0</v>
      </c>
      <c r="X84" s="17">
        <f>SUM(X81:X83)</f>
        <v>0</v>
      </c>
      <c r="Y84" s="283"/>
      <c r="Z84" s="283"/>
      <c r="AA84" s="283"/>
      <c r="AB84" s="283"/>
    </row>
    <row r="85" spans="1:77" s="64" customFormat="1" ht="18.75" customHeight="1" x14ac:dyDescent="0.2">
      <c r="A85" s="433">
        <v>1</v>
      </c>
      <c r="B85" s="401">
        <v>3</v>
      </c>
      <c r="C85" s="437">
        <v>7</v>
      </c>
      <c r="D85" s="450" t="s">
        <v>173</v>
      </c>
      <c r="E85" s="408">
        <v>9</v>
      </c>
      <c r="F85" s="429" t="s">
        <v>18</v>
      </c>
      <c r="G85" s="429" t="s">
        <v>62</v>
      </c>
      <c r="H85" s="177" t="s">
        <v>21</v>
      </c>
      <c r="I85" s="150">
        <f t="shared" si="72"/>
        <v>0</v>
      </c>
      <c r="J85" s="148">
        <v>0</v>
      </c>
      <c r="K85" s="148">
        <v>0</v>
      </c>
      <c r="L85" s="149"/>
      <c r="M85" s="154">
        <f t="shared" ref="M85" si="86">N85+P85</f>
        <v>512</v>
      </c>
      <c r="N85" s="223">
        <v>0</v>
      </c>
      <c r="O85" s="223">
        <v>0</v>
      </c>
      <c r="P85" s="156">
        <v>512</v>
      </c>
      <c r="Q85" s="154">
        <f t="shared" si="84"/>
        <v>0</v>
      </c>
      <c r="R85" s="281">
        <v>0</v>
      </c>
      <c r="S85" s="281">
        <v>0</v>
      </c>
      <c r="T85" s="156"/>
      <c r="U85" s="10">
        <f t="shared" si="85"/>
        <v>0</v>
      </c>
      <c r="V85" s="11">
        <v>0</v>
      </c>
      <c r="W85" s="11">
        <v>0</v>
      </c>
      <c r="X85" s="12"/>
      <c r="Y85" s="284"/>
      <c r="Z85" s="284"/>
      <c r="AA85" s="284"/>
      <c r="AB85" s="284"/>
    </row>
    <row r="86" spans="1:77" s="64" customFormat="1" ht="18" customHeight="1" thickBot="1" x14ac:dyDescent="0.25">
      <c r="A86" s="434"/>
      <c r="B86" s="402"/>
      <c r="C86" s="438"/>
      <c r="D86" s="451"/>
      <c r="E86" s="431"/>
      <c r="F86" s="430"/>
      <c r="G86" s="430"/>
      <c r="H86" s="178" t="s">
        <v>20</v>
      </c>
      <c r="I86" s="387"/>
      <c r="J86" s="380"/>
      <c r="K86" s="380"/>
      <c r="L86" s="218"/>
      <c r="M86" s="175">
        <v>20</v>
      </c>
      <c r="N86" s="379"/>
      <c r="O86" s="379"/>
      <c r="P86" s="91">
        <v>20</v>
      </c>
      <c r="Q86" s="175"/>
      <c r="R86" s="379"/>
      <c r="S86" s="379"/>
      <c r="T86" s="91"/>
      <c r="U86" s="175"/>
      <c r="V86" s="379"/>
      <c r="W86" s="379"/>
      <c r="X86" s="91"/>
      <c r="Y86" s="284"/>
      <c r="Z86" s="284"/>
      <c r="AA86" s="284"/>
      <c r="AB86" s="284"/>
    </row>
    <row r="87" spans="1:77" s="64" customFormat="1" ht="18" customHeight="1" thickBot="1" x14ac:dyDescent="0.25">
      <c r="A87" s="435"/>
      <c r="B87" s="436"/>
      <c r="C87" s="438"/>
      <c r="D87" s="451"/>
      <c r="E87" s="431"/>
      <c r="F87" s="405" t="s">
        <v>22</v>
      </c>
      <c r="G87" s="406"/>
      <c r="H87" s="407"/>
      <c r="I87" s="43">
        <f t="shared" si="72"/>
        <v>0</v>
      </c>
      <c r="J87" s="44">
        <f>SUM(J85)</f>
        <v>0</v>
      </c>
      <c r="K87" s="44">
        <f>SUM(K85)</f>
        <v>0</v>
      </c>
      <c r="L87" s="346">
        <f>SUM(L85)</f>
        <v>0</v>
      </c>
      <c r="M87" s="15">
        <f>N87+P87</f>
        <v>532</v>
      </c>
      <c r="N87" s="16">
        <f>SUM(N85:N86)</f>
        <v>0</v>
      </c>
      <c r="O87" s="16">
        <f>SUM(O85:O86)</f>
        <v>0</v>
      </c>
      <c r="P87" s="17">
        <f>SUM(P85:P86)</f>
        <v>532</v>
      </c>
      <c r="Q87" s="15">
        <f t="shared" si="84"/>
        <v>0</v>
      </c>
      <c r="R87" s="16">
        <f>SUM(R85)</f>
        <v>0</v>
      </c>
      <c r="S87" s="16">
        <f>SUM(S85)</f>
        <v>0</v>
      </c>
      <c r="T87" s="17">
        <f>SUM(T85)</f>
        <v>0</v>
      </c>
      <c r="U87" s="15">
        <f t="shared" si="85"/>
        <v>0</v>
      </c>
      <c r="V87" s="16">
        <f>SUM(V85)</f>
        <v>0</v>
      </c>
      <c r="W87" s="16">
        <f>SUM(W85)</f>
        <v>0</v>
      </c>
      <c r="X87" s="17">
        <f>SUM(X85)</f>
        <v>0</v>
      </c>
      <c r="Y87" s="283"/>
      <c r="Z87" s="283"/>
      <c r="AA87" s="283"/>
      <c r="AB87" s="283"/>
    </row>
    <row r="88" spans="1:77" s="64" customFormat="1" ht="45.75" customHeight="1" thickBot="1" x14ac:dyDescent="0.25">
      <c r="A88" s="433">
        <v>1</v>
      </c>
      <c r="B88" s="401">
        <v>3</v>
      </c>
      <c r="C88" s="437">
        <v>8</v>
      </c>
      <c r="D88" s="440" t="s">
        <v>223</v>
      </c>
      <c r="E88" s="408">
        <v>9</v>
      </c>
      <c r="F88" s="380" t="s">
        <v>18</v>
      </c>
      <c r="G88" s="379" t="s">
        <v>60</v>
      </c>
      <c r="H88" s="99" t="s">
        <v>20</v>
      </c>
      <c r="I88" s="10">
        <f t="shared" si="72"/>
        <v>0</v>
      </c>
      <c r="J88" s="11"/>
      <c r="K88" s="11"/>
      <c r="L88" s="12"/>
      <c r="M88" s="154">
        <f t="shared" ref="M88" si="87">N88+P88</f>
        <v>15</v>
      </c>
      <c r="N88" s="223"/>
      <c r="O88" s="223"/>
      <c r="P88" s="156">
        <v>15</v>
      </c>
      <c r="Q88" s="154">
        <f t="shared" si="84"/>
        <v>500</v>
      </c>
      <c r="R88" s="281"/>
      <c r="S88" s="281"/>
      <c r="T88" s="156">
        <v>500</v>
      </c>
      <c r="U88" s="10">
        <f t="shared" si="85"/>
        <v>500</v>
      </c>
      <c r="V88" s="11"/>
      <c r="W88" s="11"/>
      <c r="X88" s="12">
        <v>500</v>
      </c>
      <c r="Y88" s="284"/>
      <c r="Z88" s="284"/>
      <c r="AA88" s="284"/>
      <c r="AB88" s="284"/>
    </row>
    <row r="89" spans="1:77" s="64" customFormat="1" ht="45.75" customHeight="1" thickBot="1" x14ac:dyDescent="0.25">
      <c r="A89" s="435"/>
      <c r="B89" s="436"/>
      <c r="C89" s="438"/>
      <c r="D89" s="441"/>
      <c r="E89" s="409"/>
      <c r="F89" s="405" t="s">
        <v>22</v>
      </c>
      <c r="G89" s="406"/>
      <c r="H89" s="407"/>
      <c r="I89" s="15">
        <f>J89+L89</f>
        <v>0</v>
      </c>
      <c r="J89" s="16">
        <f>SUM(J88)</f>
        <v>0</v>
      </c>
      <c r="K89" s="16">
        <f>SUM(K88)</f>
        <v>0</v>
      </c>
      <c r="L89" s="17">
        <f>SUM(L88)</f>
        <v>0</v>
      </c>
      <c r="M89" s="15">
        <f>N89+P89</f>
        <v>15</v>
      </c>
      <c r="N89" s="16">
        <f>SUM(N88)</f>
        <v>0</v>
      </c>
      <c r="O89" s="16">
        <f>SUM(O88)</f>
        <v>0</v>
      </c>
      <c r="P89" s="17">
        <f>SUM(P88)</f>
        <v>15</v>
      </c>
      <c r="Q89" s="15">
        <f t="shared" si="84"/>
        <v>500</v>
      </c>
      <c r="R89" s="16">
        <f>SUM(R88)</f>
        <v>0</v>
      </c>
      <c r="S89" s="16">
        <f>SUM(S88)</f>
        <v>0</v>
      </c>
      <c r="T89" s="17">
        <f>SUM(T88)</f>
        <v>500</v>
      </c>
      <c r="U89" s="15">
        <f t="shared" si="85"/>
        <v>500</v>
      </c>
      <c r="V89" s="16">
        <f>SUM(V88)</f>
        <v>0</v>
      </c>
      <c r="W89" s="16">
        <f>SUM(W88)</f>
        <v>0</v>
      </c>
      <c r="X89" s="17">
        <f>SUM(X88)</f>
        <v>500</v>
      </c>
      <c r="Y89" s="283"/>
      <c r="Z89" s="283"/>
      <c r="AA89" s="283"/>
      <c r="AB89" s="283"/>
    </row>
    <row r="90" spans="1:77" s="76" customFormat="1" ht="12.75" customHeight="1" x14ac:dyDescent="0.25">
      <c r="A90" s="414">
        <v>1</v>
      </c>
      <c r="B90" s="417">
        <v>3</v>
      </c>
      <c r="C90" s="420">
        <v>9</v>
      </c>
      <c r="D90" s="423" t="s">
        <v>149</v>
      </c>
      <c r="E90" s="408">
        <v>9</v>
      </c>
      <c r="F90" s="426" t="s">
        <v>18</v>
      </c>
      <c r="G90" s="426" t="s">
        <v>166</v>
      </c>
      <c r="H90" s="330" t="s">
        <v>20</v>
      </c>
      <c r="I90" s="188">
        <f t="shared" ref="I90:I96" si="88">SUM(J90,L90)</f>
        <v>5.8</v>
      </c>
      <c r="J90" s="193">
        <v>5.8</v>
      </c>
      <c r="K90" s="193">
        <v>5.7</v>
      </c>
      <c r="L90" s="187"/>
      <c r="M90" s="375">
        <f>N90+P90</f>
        <v>146.80000000000001</v>
      </c>
      <c r="N90" s="375">
        <v>5.3</v>
      </c>
      <c r="O90" s="325">
        <v>4.2</v>
      </c>
      <c r="P90" s="376">
        <v>141.5</v>
      </c>
      <c r="Q90" s="77">
        <v>50</v>
      </c>
      <c r="R90" s="77"/>
      <c r="S90" s="281"/>
      <c r="T90" s="78">
        <v>50</v>
      </c>
      <c r="U90" s="77"/>
      <c r="V90" s="77"/>
      <c r="W90" s="219"/>
      <c r="X90" s="78"/>
      <c r="Y90" s="284"/>
      <c r="Z90" s="284"/>
      <c r="AA90" s="284"/>
      <c r="AB90" s="284"/>
      <c r="AC90" s="75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</row>
    <row r="91" spans="1:77" s="76" customFormat="1" ht="12.75" customHeight="1" x14ac:dyDescent="0.25">
      <c r="A91" s="415"/>
      <c r="B91" s="418"/>
      <c r="C91" s="421"/>
      <c r="D91" s="424"/>
      <c r="E91" s="431"/>
      <c r="F91" s="427"/>
      <c r="G91" s="427"/>
      <c r="H91" s="330" t="s">
        <v>247</v>
      </c>
      <c r="I91" s="188"/>
      <c r="J91" s="193"/>
      <c r="K91" s="193"/>
      <c r="L91" s="187"/>
      <c r="M91" s="375"/>
      <c r="N91" s="375"/>
      <c r="O91" s="325"/>
      <c r="P91" s="376"/>
      <c r="Q91" s="77"/>
      <c r="R91" s="77"/>
      <c r="S91" s="315"/>
      <c r="T91" s="78"/>
      <c r="U91" s="77"/>
      <c r="V91" s="77"/>
      <c r="W91" s="315"/>
      <c r="X91" s="78"/>
      <c r="Y91" s="284"/>
      <c r="Z91" s="284"/>
      <c r="AA91" s="284"/>
      <c r="AB91" s="284"/>
      <c r="AC91" s="75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</row>
    <row r="92" spans="1:77" s="76" customFormat="1" ht="12.75" customHeight="1" x14ac:dyDescent="0.25">
      <c r="A92" s="415"/>
      <c r="B92" s="418"/>
      <c r="C92" s="421"/>
      <c r="D92" s="424"/>
      <c r="E92" s="431"/>
      <c r="F92" s="427"/>
      <c r="G92" s="427"/>
      <c r="H92" s="330" t="s">
        <v>150</v>
      </c>
      <c r="I92" s="270">
        <f t="shared" si="88"/>
        <v>0.3</v>
      </c>
      <c r="J92" s="333"/>
      <c r="K92" s="333"/>
      <c r="L92" s="271">
        <v>0.3</v>
      </c>
      <c r="M92" s="77">
        <v>69.900000000000006</v>
      </c>
      <c r="N92" s="77">
        <v>0.4</v>
      </c>
      <c r="O92" s="373">
        <v>0.3</v>
      </c>
      <c r="P92" s="78">
        <v>69.5</v>
      </c>
      <c r="Q92" s="77"/>
      <c r="R92" s="77"/>
      <c r="S92" s="281"/>
      <c r="T92" s="78"/>
      <c r="U92" s="77"/>
      <c r="V92" s="77"/>
      <c r="W92" s="11"/>
      <c r="X92" s="78"/>
      <c r="Y92" s="284"/>
      <c r="Z92" s="284"/>
      <c r="AA92" s="284"/>
      <c r="AB92" s="284"/>
      <c r="AC92" s="75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</row>
    <row r="93" spans="1:77" s="76" customFormat="1" ht="12.75" customHeight="1" thickBot="1" x14ac:dyDescent="0.3">
      <c r="A93" s="415"/>
      <c r="B93" s="418"/>
      <c r="C93" s="421"/>
      <c r="D93" s="424"/>
      <c r="E93" s="431"/>
      <c r="F93" s="428"/>
      <c r="G93" s="428"/>
      <c r="H93" s="220" t="s">
        <v>73</v>
      </c>
      <c r="I93" s="145">
        <f t="shared" si="88"/>
        <v>3.6</v>
      </c>
      <c r="J93" s="146"/>
      <c r="K93" s="146"/>
      <c r="L93" s="147">
        <v>3.6</v>
      </c>
      <c r="M93" s="77">
        <f>SUM(N93,P93)</f>
        <v>633.5</v>
      </c>
      <c r="N93" s="77">
        <v>3.5</v>
      </c>
      <c r="O93" s="373">
        <v>3</v>
      </c>
      <c r="P93" s="78">
        <v>630</v>
      </c>
      <c r="Q93" s="77">
        <v>152</v>
      </c>
      <c r="R93" s="77"/>
      <c r="S93" s="281"/>
      <c r="T93" s="78">
        <v>152</v>
      </c>
      <c r="U93" s="77"/>
      <c r="V93" s="77"/>
      <c r="W93" s="11"/>
      <c r="X93" s="78"/>
      <c r="Y93" s="284"/>
      <c r="Z93" s="284"/>
      <c r="AA93" s="284"/>
      <c r="AB93" s="284"/>
      <c r="AC93" s="75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</row>
    <row r="94" spans="1:77" s="82" customFormat="1" ht="12.75" customHeight="1" thickBot="1" x14ac:dyDescent="0.3">
      <c r="A94" s="416"/>
      <c r="B94" s="419"/>
      <c r="C94" s="422"/>
      <c r="D94" s="425"/>
      <c r="E94" s="409"/>
      <c r="F94" s="443" t="s">
        <v>22</v>
      </c>
      <c r="G94" s="444"/>
      <c r="H94" s="445"/>
      <c r="I94" s="131">
        <f t="shared" si="88"/>
        <v>9.6999999999999993</v>
      </c>
      <c r="J94" s="132">
        <f>SUM(J90:J93)</f>
        <v>5.8</v>
      </c>
      <c r="K94" s="132">
        <f>SUM(K90:K93)</f>
        <v>5.7</v>
      </c>
      <c r="L94" s="133">
        <f>SUM(L90:L93)</f>
        <v>3.9</v>
      </c>
      <c r="M94" s="79">
        <f>SUM(N94,P94)</f>
        <v>850.2</v>
      </c>
      <c r="N94" s="80">
        <f>SUM(N90:N93)</f>
        <v>9.1999999999999993</v>
      </c>
      <c r="O94" s="80">
        <f>SUM(O90:O93)</f>
        <v>7.5</v>
      </c>
      <c r="P94" s="81">
        <f>SUM(P90:P93)</f>
        <v>841</v>
      </c>
      <c r="Q94" s="79">
        <f>SUM(R94,T94)</f>
        <v>202</v>
      </c>
      <c r="R94" s="80">
        <f>SUM(R90:R93)</f>
        <v>0</v>
      </c>
      <c r="S94" s="80">
        <f>SUM(S90:S93)</f>
        <v>0</v>
      </c>
      <c r="T94" s="81">
        <f>SUM(T90:T93)</f>
        <v>202</v>
      </c>
      <c r="U94" s="79">
        <f>SUM(V94,X94)</f>
        <v>0</v>
      </c>
      <c r="V94" s="80">
        <f>SUM(V90:V93)</f>
        <v>0</v>
      </c>
      <c r="W94" s="80">
        <f>SUM(W90:W93)</f>
        <v>0</v>
      </c>
      <c r="X94" s="81">
        <f>SUM(X90:X93)</f>
        <v>0</v>
      </c>
      <c r="Y94" s="284"/>
      <c r="Z94" s="284"/>
      <c r="AA94" s="284"/>
      <c r="AB94" s="284"/>
      <c r="AC94" s="75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</row>
    <row r="95" spans="1:77" s="64" customFormat="1" ht="18.75" customHeight="1" x14ac:dyDescent="0.2">
      <c r="A95" s="433">
        <v>1</v>
      </c>
      <c r="B95" s="401">
        <v>3</v>
      </c>
      <c r="C95" s="437">
        <v>10</v>
      </c>
      <c r="D95" s="440" t="s">
        <v>204</v>
      </c>
      <c r="E95" s="408">
        <v>9</v>
      </c>
      <c r="F95" s="429" t="s">
        <v>18</v>
      </c>
      <c r="G95" s="574" t="s">
        <v>213</v>
      </c>
      <c r="H95" s="100" t="s">
        <v>20</v>
      </c>
      <c r="I95" s="10">
        <f t="shared" si="88"/>
        <v>0</v>
      </c>
      <c r="J95" s="11"/>
      <c r="K95" s="11"/>
      <c r="L95" s="187"/>
      <c r="M95" s="154">
        <f t="shared" ref="M95:M96" si="89">SUM(N95,P95)</f>
        <v>2.5</v>
      </c>
      <c r="N95" s="295"/>
      <c r="O95" s="295"/>
      <c r="P95" s="187">
        <v>2.5</v>
      </c>
      <c r="Q95" s="154"/>
      <c r="R95" s="281"/>
      <c r="S95" s="281"/>
      <c r="T95" s="156"/>
      <c r="U95" s="10"/>
      <c r="V95" s="11"/>
      <c r="W95" s="11"/>
      <c r="X95" s="12"/>
      <c r="Y95" s="284"/>
      <c r="Z95" s="284"/>
      <c r="AA95" s="284"/>
      <c r="AB95" s="284"/>
    </row>
    <row r="96" spans="1:77" s="64" customFormat="1" ht="19.5" customHeight="1" thickBot="1" x14ac:dyDescent="0.25">
      <c r="A96" s="434"/>
      <c r="B96" s="402"/>
      <c r="C96" s="438"/>
      <c r="D96" s="441"/>
      <c r="E96" s="431"/>
      <c r="F96" s="430"/>
      <c r="G96" s="575"/>
      <c r="H96" s="99" t="s">
        <v>73</v>
      </c>
      <c r="I96" s="154">
        <f t="shared" si="88"/>
        <v>0</v>
      </c>
      <c r="J96" s="229"/>
      <c r="K96" s="229"/>
      <c r="L96" s="156"/>
      <c r="M96" s="154">
        <f t="shared" si="89"/>
        <v>18.7</v>
      </c>
      <c r="N96" s="295"/>
      <c r="O96" s="295"/>
      <c r="P96" s="156">
        <v>18.7</v>
      </c>
      <c r="Q96" s="154"/>
      <c r="R96" s="281"/>
      <c r="S96" s="281"/>
      <c r="T96" s="156"/>
      <c r="U96" s="154"/>
      <c r="V96" s="229"/>
      <c r="W96" s="229"/>
      <c r="X96" s="156"/>
      <c r="Y96" s="284"/>
      <c r="Z96" s="284"/>
      <c r="AA96" s="284"/>
      <c r="AB96" s="284"/>
    </row>
    <row r="97" spans="1:77" s="64" customFormat="1" ht="27" customHeight="1" thickBot="1" x14ac:dyDescent="0.25">
      <c r="A97" s="435"/>
      <c r="B97" s="436"/>
      <c r="C97" s="438"/>
      <c r="D97" s="441"/>
      <c r="E97" s="431"/>
      <c r="F97" s="405" t="s">
        <v>22</v>
      </c>
      <c r="G97" s="406"/>
      <c r="H97" s="407"/>
      <c r="I97" s="15">
        <f>J97+L97</f>
        <v>0</v>
      </c>
      <c r="J97" s="16">
        <f>SUM(J95)</f>
        <v>0</v>
      </c>
      <c r="K97" s="16">
        <f>SUM(K95)</f>
        <v>0</v>
      </c>
      <c r="L97" s="17">
        <f>SUM(L95+L96)</f>
        <v>0</v>
      </c>
      <c r="M97" s="15">
        <f>N97+P97</f>
        <v>21.2</v>
      </c>
      <c r="N97" s="16">
        <f>SUM(N95)</f>
        <v>0</v>
      </c>
      <c r="O97" s="16">
        <f>SUM(O95)</f>
        <v>0</v>
      </c>
      <c r="P97" s="17">
        <f>SUM(P95+P96)</f>
        <v>21.2</v>
      </c>
      <c r="Q97" s="15"/>
      <c r="R97" s="16"/>
      <c r="S97" s="16"/>
      <c r="T97" s="17"/>
      <c r="U97" s="15"/>
      <c r="V97" s="16"/>
      <c r="W97" s="16"/>
      <c r="X97" s="17"/>
      <c r="Y97" s="283"/>
      <c r="Z97" s="283"/>
      <c r="AA97" s="283"/>
      <c r="AB97" s="283"/>
    </row>
    <row r="98" spans="1:77" s="76" customFormat="1" ht="15.75" customHeight="1" x14ac:dyDescent="0.25">
      <c r="A98" s="576">
        <v>1</v>
      </c>
      <c r="B98" s="417">
        <v>3</v>
      </c>
      <c r="C98" s="420">
        <v>11</v>
      </c>
      <c r="D98" s="423" t="s">
        <v>156</v>
      </c>
      <c r="E98" s="408">
        <v>9</v>
      </c>
      <c r="F98" s="426" t="s">
        <v>18</v>
      </c>
      <c r="G98" s="426" t="s">
        <v>157</v>
      </c>
      <c r="H98" s="320" t="s">
        <v>20</v>
      </c>
      <c r="I98" s="317">
        <f>J98+L98</f>
        <v>66.600000000000009</v>
      </c>
      <c r="J98" s="318">
        <v>5.9</v>
      </c>
      <c r="K98" s="318">
        <v>5.8</v>
      </c>
      <c r="L98" s="334">
        <v>60.7</v>
      </c>
      <c r="M98" s="331">
        <f>N98+P98</f>
        <v>278.3</v>
      </c>
      <c r="N98" s="335">
        <v>3</v>
      </c>
      <c r="O98" s="335">
        <v>2.9</v>
      </c>
      <c r="P98" s="332">
        <f>175.3+100</f>
        <v>275.3</v>
      </c>
      <c r="Q98" s="154">
        <f t="shared" ref="Q98" si="90">SUM(R98,T98)</f>
        <v>0</v>
      </c>
      <c r="R98" s="77"/>
      <c r="S98" s="281"/>
      <c r="T98" s="78"/>
      <c r="U98" s="77"/>
      <c r="V98" s="77"/>
      <c r="W98" s="233"/>
      <c r="X98" s="78"/>
      <c r="Y98" s="284"/>
      <c r="Z98" s="284"/>
      <c r="AA98" s="284"/>
      <c r="AB98" s="284"/>
      <c r="AC98" s="75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</row>
    <row r="99" spans="1:77" s="76" customFormat="1" ht="15" customHeight="1" x14ac:dyDescent="0.25">
      <c r="A99" s="577"/>
      <c r="B99" s="418"/>
      <c r="C99" s="421"/>
      <c r="D99" s="424"/>
      <c r="E99" s="431"/>
      <c r="F99" s="427"/>
      <c r="G99" s="427"/>
      <c r="H99" s="101" t="s">
        <v>150</v>
      </c>
      <c r="I99" s="336">
        <f>SUM(J99,L99)</f>
        <v>9.6</v>
      </c>
      <c r="J99" s="335"/>
      <c r="K99" s="337"/>
      <c r="L99" s="332">
        <v>9.6</v>
      </c>
      <c r="M99" s="331">
        <f t="shared" ref="M99:M103" si="91">N99+P99</f>
        <v>72.099999999999994</v>
      </c>
      <c r="N99" s="331">
        <v>0.3</v>
      </c>
      <c r="O99" s="318">
        <v>0.3</v>
      </c>
      <c r="P99" s="332">
        <f>29.8+42</f>
        <v>71.8</v>
      </c>
      <c r="Q99" s="77">
        <f>R99+T99</f>
        <v>0</v>
      </c>
      <c r="R99" s="77"/>
      <c r="S99" s="281"/>
      <c r="T99" s="78"/>
      <c r="U99" s="77">
        <f>V99+X99</f>
        <v>0</v>
      </c>
      <c r="V99" s="77"/>
      <c r="W99" s="11"/>
      <c r="X99" s="78"/>
      <c r="Y99" s="284"/>
      <c r="Z99" s="284"/>
      <c r="AA99" s="284"/>
      <c r="AB99" s="284"/>
      <c r="AC99" s="75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</row>
    <row r="100" spans="1:77" s="76" customFormat="1" ht="15" customHeight="1" thickBot="1" x14ac:dyDescent="0.3">
      <c r="A100" s="577"/>
      <c r="B100" s="418"/>
      <c r="C100" s="421"/>
      <c r="D100" s="424"/>
      <c r="E100" s="431"/>
      <c r="F100" s="428"/>
      <c r="G100" s="428"/>
      <c r="H100" s="102" t="s">
        <v>73</v>
      </c>
      <c r="I100" s="338">
        <f>SUM(J100,L100)</f>
        <v>108.60000000000001</v>
      </c>
      <c r="J100" s="339">
        <v>0.2</v>
      </c>
      <c r="K100" s="339">
        <v>0.2</v>
      </c>
      <c r="L100" s="340">
        <v>108.4</v>
      </c>
      <c r="M100" s="331">
        <f t="shared" si="91"/>
        <v>816.69999999999993</v>
      </c>
      <c r="N100" s="339">
        <v>4</v>
      </c>
      <c r="O100" s="339">
        <v>3.9</v>
      </c>
      <c r="P100" s="341">
        <f>287.9+524.8</f>
        <v>812.69999999999993</v>
      </c>
      <c r="Q100" s="307">
        <f>R100+T100</f>
        <v>0</v>
      </c>
      <c r="R100" s="307"/>
      <c r="S100" s="146"/>
      <c r="T100" s="306"/>
      <c r="U100" s="307">
        <f>V100+X100</f>
        <v>0</v>
      </c>
      <c r="V100" s="307"/>
      <c r="W100" s="146"/>
      <c r="X100" s="306"/>
      <c r="Y100" s="284"/>
      <c r="Z100" s="284"/>
      <c r="AA100" s="284"/>
      <c r="AB100" s="284"/>
      <c r="AC100" s="75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</row>
    <row r="101" spans="1:77" s="82" customFormat="1" ht="26.25" customHeight="1" thickBot="1" x14ac:dyDescent="0.3">
      <c r="A101" s="578"/>
      <c r="B101" s="419"/>
      <c r="C101" s="422"/>
      <c r="D101" s="425"/>
      <c r="E101" s="409"/>
      <c r="F101" s="443" t="s">
        <v>22</v>
      </c>
      <c r="G101" s="444"/>
      <c r="H101" s="445"/>
      <c r="I101" s="131">
        <f>SUM(J101,L101)</f>
        <v>184.79999999999998</v>
      </c>
      <c r="J101" s="132">
        <f>J98+J99+J100</f>
        <v>6.1000000000000005</v>
      </c>
      <c r="K101" s="132">
        <f t="shared" ref="K101:L101" si="92">K98+K99+K100</f>
        <v>6</v>
      </c>
      <c r="L101" s="132">
        <f t="shared" si="92"/>
        <v>178.7</v>
      </c>
      <c r="M101" s="79">
        <f t="shared" si="91"/>
        <v>1167.0999999999999</v>
      </c>
      <c r="N101" s="132">
        <f>N98+N99+N100</f>
        <v>7.3</v>
      </c>
      <c r="O101" s="132">
        <f t="shared" ref="O101" si="93">O98+O99+O100</f>
        <v>7.1</v>
      </c>
      <c r="P101" s="132">
        <f t="shared" ref="P101" si="94">P98+P99+P100</f>
        <v>1159.8</v>
      </c>
      <c r="Q101" s="131">
        <f>R101+T101</f>
        <v>0</v>
      </c>
      <c r="R101" s="132">
        <f>R98+R99+R100</f>
        <v>0</v>
      </c>
      <c r="S101" s="132">
        <f t="shared" ref="S101" si="95">S98+S99+S100</f>
        <v>0</v>
      </c>
      <c r="T101" s="132">
        <f t="shared" ref="T101" si="96">T98+T99+T100</f>
        <v>0</v>
      </c>
      <c r="U101" s="131">
        <f>V101+X101</f>
        <v>0</v>
      </c>
      <c r="V101" s="132">
        <f>V98+V99+V100</f>
        <v>0</v>
      </c>
      <c r="W101" s="132">
        <f t="shared" ref="W101" si="97">W98+W99+W100</f>
        <v>0</v>
      </c>
      <c r="X101" s="308">
        <f t="shared" ref="X101" si="98">X98+X99+X100</f>
        <v>0</v>
      </c>
      <c r="Y101" s="304"/>
      <c r="Z101" s="284"/>
      <c r="AA101" s="284"/>
      <c r="AB101" s="284"/>
      <c r="AC101" s="75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</row>
    <row r="102" spans="1:77" s="64" customFormat="1" ht="29.25" customHeight="1" thickBot="1" x14ac:dyDescent="0.25">
      <c r="A102" s="579">
        <v>1</v>
      </c>
      <c r="B102" s="401">
        <v>3</v>
      </c>
      <c r="C102" s="403">
        <v>12</v>
      </c>
      <c r="D102" s="450" t="s">
        <v>158</v>
      </c>
      <c r="E102" s="408">
        <v>9</v>
      </c>
      <c r="F102" s="134" t="s">
        <v>18</v>
      </c>
      <c r="G102" s="134" t="s">
        <v>159</v>
      </c>
      <c r="H102" s="93" t="s">
        <v>20</v>
      </c>
      <c r="I102" s="10">
        <f t="shared" ref="I102:I104" si="99">J102+L102</f>
        <v>84.4</v>
      </c>
      <c r="J102" s="11">
        <v>0</v>
      </c>
      <c r="K102" s="11">
        <v>0</v>
      </c>
      <c r="L102" s="180">
        <v>84.4</v>
      </c>
      <c r="M102" s="154">
        <f t="shared" si="91"/>
        <v>0</v>
      </c>
      <c r="N102" s="223">
        <v>0</v>
      </c>
      <c r="O102" s="223">
        <v>0</v>
      </c>
      <c r="P102" s="156">
        <v>0</v>
      </c>
      <c r="Q102" s="154">
        <f>R102+T102</f>
        <v>0</v>
      </c>
      <c r="R102" s="281">
        <v>0</v>
      </c>
      <c r="S102" s="281">
        <v>0</v>
      </c>
      <c r="T102" s="156">
        <v>0</v>
      </c>
      <c r="U102" s="10">
        <f>V102+X102</f>
        <v>0</v>
      </c>
      <c r="V102" s="11">
        <v>0</v>
      </c>
      <c r="W102" s="11">
        <v>0</v>
      </c>
      <c r="X102" s="12">
        <v>0</v>
      </c>
      <c r="Y102" s="284"/>
      <c r="Z102" s="284"/>
      <c r="AA102" s="284"/>
      <c r="AB102" s="284"/>
    </row>
    <row r="103" spans="1:77" s="64" customFormat="1" ht="25.5" customHeight="1" thickBot="1" x14ac:dyDescent="0.25">
      <c r="A103" s="433"/>
      <c r="B103" s="402"/>
      <c r="C103" s="404"/>
      <c r="D103" s="451"/>
      <c r="E103" s="431"/>
      <c r="F103" s="405" t="s">
        <v>22</v>
      </c>
      <c r="G103" s="406"/>
      <c r="H103" s="407"/>
      <c r="I103" s="15">
        <f>J103+L103</f>
        <v>84.4</v>
      </c>
      <c r="J103" s="16">
        <f>SUM(J102)</f>
        <v>0</v>
      </c>
      <c r="K103" s="16">
        <f>SUM(K102)</f>
        <v>0</v>
      </c>
      <c r="L103" s="17">
        <f>SUM(L102)</f>
        <v>84.4</v>
      </c>
      <c r="M103" s="15">
        <f t="shared" si="91"/>
        <v>0</v>
      </c>
      <c r="N103" s="16">
        <f>SUM(N102:N102)</f>
        <v>0</v>
      </c>
      <c r="O103" s="16">
        <f>SUM(O102:O102)</f>
        <v>0</v>
      </c>
      <c r="P103" s="17">
        <f>SUM(P102:P102)</f>
        <v>0</v>
      </c>
      <c r="Q103" s="15">
        <f>R103+T103</f>
        <v>0</v>
      </c>
      <c r="R103" s="16">
        <f>SUM(R102:R102)</f>
        <v>0</v>
      </c>
      <c r="S103" s="16">
        <f>SUM(S102:S102)</f>
        <v>0</v>
      </c>
      <c r="T103" s="17">
        <f>SUM(T102:T102)</f>
        <v>0</v>
      </c>
      <c r="U103" s="15">
        <f>V103+X103</f>
        <v>0</v>
      </c>
      <c r="V103" s="16">
        <f>SUM(V102:V102)</f>
        <v>0</v>
      </c>
      <c r="W103" s="16">
        <f>SUM(W102:W102)</f>
        <v>0</v>
      </c>
      <c r="X103" s="17">
        <f>SUM(X102:X102)</f>
        <v>0</v>
      </c>
      <c r="Y103" s="283"/>
      <c r="Z103" s="283"/>
      <c r="AA103" s="283"/>
      <c r="AB103" s="283"/>
    </row>
    <row r="104" spans="1:77" s="64" customFormat="1" ht="33.75" customHeight="1" thickBot="1" x14ac:dyDescent="0.25">
      <c r="A104" s="485">
        <v>1</v>
      </c>
      <c r="B104" s="401">
        <v>3</v>
      </c>
      <c r="C104" s="403">
        <v>13</v>
      </c>
      <c r="D104" s="450" t="s">
        <v>177</v>
      </c>
      <c r="E104" s="408">
        <v>9</v>
      </c>
      <c r="F104" s="164" t="s">
        <v>18</v>
      </c>
      <c r="G104" s="166" t="s">
        <v>194</v>
      </c>
      <c r="H104" s="141" t="s">
        <v>20</v>
      </c>
      <c r="I104" s="137">
        <f t="shared" si="99"/>
        <v>163.69999999999999</v>
      </c>
      <c r="J104" s="138"/>
      <c r="K104" s="138"/>
      <c r="L104" s="139">
        <v>163.69999999999999</v>
      </c>
      <c r="M104" s="137"/>
      <c r="N104" s="138"/>
      <c r="O104" s="138"/>
      <c r="P104" s="140"/>
      <c r="Q104" s="137"/>
      <c r="R104" s="138"/>
      <c r="S104" s="138"/>
      <c r="T104" s="140"/>
      <c r="U104" s="137"/>
      <c r="V104" s="138"/>
      <c r="W104" s="138"/>
      <c r="X104" s="140"/>
      <c r="Y104" s="283"/>
      <c r="Z104" s="283"/>
      <c r="AA104" s="283"/>
      <c r="AB104" s="283"/>
    </row>
    <row r="105" spans="1:77" s="64" customFormat="1" ht="33.75" customHeight="1" thickBot="1" x14ac:dyDescent="0.25">
      <c r="A105" s="487"/>
      <c r="B105" s="436"/>
      <c r="C105" s="449"/>
      <c r="D105" s="452"/>
      <c r="E105" s="409"/>
      <c r="F105" s="405" t="s">
        <v>22</v>
      </c>
      <c r="G105" s="406"/>
      <c r="H105" s="407"/>
      <c r="I105" s="15">
        <f>J105+L105</f>
        <v>163.69999999999999</v>
      </c>
      <c r="J105" s="16">
        <f>SUM(J104)</f>
        <v>0</v>
      </c>
      <c r="K105" s="16">
        <f>SUM(K104)</f>
        <v>0</v>
      </c>
      <c r="L105" s="136">
        <f>SUM(L104)</f>
        <v>163.69999999999999</v>
      </c>
      <c r="M105" s="15"/>
      <c r="N105" s="16"/>
      <c r="O105" s="16"/>
      <c r="P105" s="17"/>
      <c r="Q105" s="15"/>
      <c r="R105" s="16"/>
      <c r="S105" s="16"/>
      <c r="T105" s="17"/>
      <c r="U105" s="15"/>
      <c r="V105" s="16"/>
      <c r="W105" s="16"/>
      <c r="X105" s="17"/>
      <c r="Y105" s="283"/>
      <c r="Z105" s="283"/>
      <c r="AA105" s="283"/>
      <c r="AB105" s="283"/>
    </row>
    <row r="106" spans="1:77" s="64" customFormat="1" ht="16.5" customHeight="1" x14ac:dyDescent="0.2">
      <c r="A106" s="485">
        <v>1</v>
      </c>
      <c r="B106" s="401">
        <v>3</v>
      </c>
      <c r="C106" s="403">
        <v>14</v>
      </c>
      <c r="D106" s="440" t="s">
        <v>165</v>
      </c>
      <c r="E106" s="403">
        <v>9</v>
      </c>
      <c r="F106" s="448" t="s">
        <v>18</v>
      </c>
      <c r="G106" s="411" t="s">
        <v>193</v>
      </c>
      <c r="H106" s="221" t="s">
        <v>21</v>
      </c>
      <c r="I106" s="36">
        <f t="shared" ref="I106" si="100">J106+L106</f>
        <v>481.6</v>
      </c>
      <c r="J106" s="37"/>
      <c r="K106" s="37"/>
      <c r="L106" s="39">
        <v>481.6</v>
      </c>
      <c r="M106" s="36">
        <f t="shared" ref="M106" si="101">N106+P106</f>
        <v>220</v>
      </c>
      <c r="N106" s="37"/>
      <c r="O106" s="37"/>
      <c r="P106" s="38">
        <v>220</v>
      </c>
      <c r="Q106" s="36">
        <f t="shared" ref="Q106:Q122" si="102">R106+T106</f>
        <v>0</v>
      </c>
      <c r="R106" s="37"/>
      <c r="S106" s="37"/>
      <c r="T106" s="38"/>
      <c r="U106" s="36">
        <f t="shared" ref="U106:U122" si="103">V106+X106</f>
        <v>0</v>
      </c>
      <c r="V106" s="37"/>
      <c r="W106" s="37"/>
      <c r="X106" s="38"/>
      <c r="Y106" s="283"/>
      <c r="Z106" s="283"/>
      <c r="AA106" s="283"/>
      <c r="AB106" s="283"/>
    </row>
    <row r="107" spans="1:77" s="64" customFormat="1" ht="15.75" customHeight="1" thickBot="1" x14ac:dyDescent="0.25">
      <c r="A107" s="486"/>
      <c r="B107" s="402"/>
      <c r="C107" s="404"/>
      <c r="D107" s="441"/>
      <c r="E107" s="404"/>
      <c r="F107" s="448"/>
      <c r="G107" s="411"/>
      <c r="H107" s="222" t="s">
        <v>20</v>
      </c>
      <c r="I107" s="183">
        <f>J107+L107</f>
        <v>60</v>
      </c>
      <c r="J107" s="184"/>
      <c r="K107" s="184"/>
      <c r="L107" s="185">
        <v>60</v>
      </c>
      <c r="M107" s="183">
        <f>N107+P107</f>
        <v>30</v>
      </c>
      <c r="N107" s="184"/>
      <c r="O107" s="184"/>
      <c r="P107" s="186">
        <v>30</v>
      </c>
      <c r="Q107" s="183">
        <f t="shared" si="102"/>
        <v>0</v>
      </c>
      <c r="R107" s="184"/>
      <c r="S107" s="184"/>
      <c r="T107" s="186"/>
      <c r="U107" s="183">
        <f t="shared" si="103"/>
        <v>0</v>
      </c>
      <c r="V107" s="184"/>
      <c r="W107" s="184"/>
      <c r="X107" s="186"/>
      <c r="Y107" s="283"/>
      <c r="Z107" s="283"/>
      <c r="AA107" s="283"/>
      <c r="AB107" s="283"/>
    </row>
    <row r="108" spans="1:77" s="64" customFormat="1" ht="16.5" customHeight="1" thickBot="1" x14ac:dyDescent="0.25">
      <c r="A108" s="487"/>
      <c r="B108" s="436"/>
      <c r="C108" s="404"/>
      <c r="D108" s="441"/>
      <c r="E108" s="409"/>
      <c r="F108" s="405" t="s">
        <v>22</v>
      </c>
      <c r="G108" s="406"/>
      <c r="H108" s="407"/>
      <c r="I108" s="15">
        <f>J108+L108</f>
        <v>541.6</v>
      </c>
      <c r="J108" s="16">
        <f>SUM(J106)</f>
        <v>0</v>
      </c>
      <c r="K108" s="16">
        <f>SUM(K106)</f>
        <v>0</v>
      </c>
      <c r="L108" s="136">
        <f>SUM(L106,L107)</f>
        <v>541.6</v>
      </c>
      <c r="M108" s="15">
        <f>N108+P108</f>
        <v>250</v>
      </c>
      <c r="N108" s="16">
        <f>SUM(N106)</f>
        <v>0</v>
      </c>
      <c r="O108" s="16">
        <f>SUM(O106)</f>
        <v>0</v>
      </c>
      <c r="P108" s="17">
        <f>SUM(P106,P107)</f>
        <v>250</v>
      </c>
      <c r="Q108" s="15">
        <f t="shared" si="102"/>
        <v>0</v>
      </c>
      <c r="R108" s="16">
        <f>SUM(R106)</f>
        <v>0</v>
      </c>
      <c r="S108" s="16">
        <f>SUM(S106)</f>
        <v>0</v>
      </c>
      <c r="T108" s="17">
        <f>SUM(T106,T107)</f>
        <v>0</v>
      </c>
      <c r="U108" s="15">
        <f t="shared" si="103"/>
        <v>0</v>
      </c>
      <c r="V108" s="16">
        <f>SUM(V106)</f>
        <v>0</v>
      </c>
      <c r="W108" s="16">
        <f>SUM(W106)</f>
        <v>0</v>
      </c>
      <c r="X108" s="17">
        <f>SUM(X106,X107)</f>
        <v>0</v>
      </c>
      <c r="Y108" s="283"/>
      <c r="Z108" s="283"/>
      <c r="AA108" s="283"/>
      <c r="AB108" s="283"/>
    </row>
    <row r="109" spans="1:77" s="64" customFormat="1" ht="21" customHeight="1" x14ac:dyDescent="0.2">
      <c r="A109" s="433">
        <v>1</v>
      </c>
      <c r="B109" s="401">
        <v>3</v>
      </c>
      <c r="C109" s="437">
        <v>15</v>
      </c>
      <c r="D109" s="440" t="s">
        <v>68</v>
      </c>
      <c r="E109" s="408">
        <v>9</v>
      </c>
      <c r="F109" s="410" t="s">
        <v>18</v>
      </c>
      <c r="G109" s="410" t="s">
        <v>147</v>
      </c>
      <c r="H109" s="100" t="s">
        <v>21</v>
      </c>
      <c r="I109" s="154">
        <f t="shared" ref="I109:I111" si="104">J109+L109</f>
        <v>0</v>
      </c>
      <c r="J109" s="155">
        <v>0</v>
      </c>
      <c r="K109" s="155">
        <v>0</v>
      </c>
      <c r="L109" s="156"/>
      <c r="M109" s="154">
        <f t="shared" ref="M109:M111" si="105">N109+P109</f>
        <v>300</v>
      </c>
      <c r="N109" s="223">
        <v>0</v>
      </c>
      <c r="O109" s="223">
        <v>0</v>
      </c>
      <c r="P109" s="156">
        <v>300</v>
      </c>
      <c r="Q109" s="154">
        <f t="shared" si="102"/>
        <v>800</v>
      </c>
      <c r="R109" s="281">
        <v>0</v>
      </c>
      <c r="S109" s="281">
        <v>0</v>
      </c>
      <c r="T109" s="156">
        <v>800</v>
      </c>
      <c r="U109" s="154">
        <f t="shared" si="103"/>
        <v>0</v>
      </c>
      <c r="V109" s="155">
        <v>0</v>
      </c>
      <c r="W109" s="155">
        <v>0</v>
      </c>
      <c r="X109" s="156"/>
      <c r="Y109" s="284"/>
      <c r="Z109" s="284"/>
      <c r="AA109" s="284"/>
      <c r="AB109" s="284"/>
    </row>
    <row r="110" spans="1:77" s="64" customFormat="1" ht="21" customHeight="1" thickBot="1" x14ac:dyDescent="0.25">
      <c r="A110" s="434"/>
      <c r="B110" s="402"/>
      <c r="C110" s="438"/>
      <c r="D110" s="441"/>
      <c r="E110" s="431"/>
      <c r="F110" s="411"/>
      <c r="G110" s="411"/>
      <c r="H110" s="352" t="s">
        <v>20</v>
      </c>
      <c r="I110" s="175">
        <f t="shared" si="104"/>
        <v>1</v>
      </c>
      <c r="J110" s="181"/>
      <c r="K110" s="181"/>
      <c r="L110" s="91">
        <v>1</v>
      </c>
      <c r="M110" s="175">
        <f t="shared" si="105"/>
        <v>50</v>
      </c>
      <c r="N110" s="225"/>
      <c r="O110" s="225"/>
      <c r="P110" s="91">
        <v>50</v>
      </c>
      <c r="Q110" s="175">
        <f t="shared" si="102"/>
        <v>0</v>
      </c>
      <c r="R110" s="277"/>
      <c r="S110" s="277"/>
      <c r="T110" s="91"/>
      <c r="U110" s="175">
        <f t="shared" si="103"/>
        <v>50</v>
      </c>
      <c r="V110" s="181"/>
      <c r="W110" s="181"/>
      <c r="X110" s="91">
        <v>50</v>
      </c>
      <c r="Y110" s="284"/>
      <c r="Z110" s="284"/>
      <c r="AA110" s="284"/>
      <c r="AB110" s="284"/>
    </row>
    <row r="111" spans="1:77" s="64" customFormat="1" ht="21" customHeight="1" thickBot="1" x14ac:dyDescent="0.25">
      <c r="A111" s="435"/>
      <c r="B111" s="436"/>
      <c r="C111" s="439"/>
      <c r="D111" s="442"/>
      <c r="E111" s="409"/>
      <c r="F111" s="405" t="s">
        <v>22</v>
      </c>
      <c r="G111" s="406"/>
      <c r="H111" s="407"/>
      <c r="I111" s="351">
        <f t="shared" si="104"/>
        <v>1</v>
      </c>
      <c r="J111" s="30">
        <f>SUM(J109,J110)</f>
        <v>0</v>
      </c>
      <c r="K111" s="30">
        <f>SUM(K109,K110)</f>
        <v>0</v>
      </c>
      <c r="L111" s="31">
        <f>SUM(L109,L110)</f>
        <v>1</v>
      </c>
      <c r="M111" s="29">
        <f t="shared" si="105"/>
        <v>350</v>
      </c>
      <c r="N111" s="30">
        <f>SUM(N109,N110)</f>
        <v>0</v>
      </c>
      <c r="O111" s="30">
        <f>SUM(O109,O110)</f>
        <v>0</v>
      </c>
      <c r="P111" s="31">
        <f>SUM(P109,P110)</f>
        <v>350</v>
      </c>
      <c r="Q111" s="29">
        <f t="shared" si="102"/>
        <v>800</v>
      </c>
      <c r="R111" s="30">
        <f>SUM(R109,R110)</f>
        <v>0</v>
      </c>
      <c r="S111" s="30">
        <f>SUM(S109,S110)</f>
        <v>0</v>
      </c>
      <c r="T111" s="31">
        <f>SUM(T109,T110)</f>
        <v>800</v>
      </c>
      <c r="U111" s="29">
        <f t="shared" si="103"/>
        <v>50</v>
      </c>
      <c r="V111" s="30">
        <f>SUM(V109,V110)</f>
        <v>0</v>
      </c>
      <c r="W111" s="30">
        <f>SUM(W109,W110)</f>
        <v>0</v>
      </c>
      <c r="X111" s="31">
        <f>SUM(X109,X110)</f>
        <v>50</v>
      </c>
      <c r="Y111" s="283"/>
      <c r="Z111" s="283"/>
      <c r="AA111" s="283"/>
      <c r="AB111" s="283"/>
    </row>
    <row r="112" spans="1:77" s="64" customFormat="1" ht="21" customHeight="1" x14ac:dyDescent="0.2">
      <c r="A112" s="433">
        <v>1</v>
      </c>
      <c r="B112" s="401">
        <v>3</v>
      </c>
      <c r="C112" s="437">
        <v>16</v>
      </c>
      <c r="D112" s="440" t="s">
        <v>243</v>
      </c>
      <c r="E112" s="408">
        <v>9</v>
      </c>
      <c r="F112" s="570" t="s">
        <v>18</v>
      </c>
      <c r="G112" s="570" t="s">
        <v>230</v>
      </c>
      <c r="H112" s="177" t="s">
        <v>180</v>
      </c>
      <c r="I112" s="150">
        <f t="shared" ref="I112:I115" si="106">J112+L112</f>
        <v>275.5</v>
      </c>
      <c r="J112" s="148">
        <v>0</v>
      </c>
      <c r="K112" s="148">
        <v>0</v>
      </c>
      <c r="L112" s="149">
        <v>275.5</v>
      </c>
      <c r="M112" s="150">
        <f t="shared" ref="M112:M113" si="107">N112+P112</f>
        <v>0</v>
      </c>
      <c r="N112" s="148">
        <v>0</v>
      </c>
      <c r="O112" s="148">
        <v>0</v>
      </c>
      <c r="P112" s="149"/>
      <c r="Q112" s="150">
        <f t="shared" si="102"/>
        <v>0</v>
      </c>
      <c r="R112" s="148">
        <v>0</v>
      </c>
      <c r="S112" s="148">
        <v>0</v>
      </c>
      <c r="T112" s="149"/>
      <c r="U112" s="150">
        <f t="shared" si="103"/>
        <v>0</v>
      </c>
      <c r="V112" s="148">
        <v>0</v>
      </c>
      <c r="W112" s="148">
        <v>0</v>
      </c>
      <c r="X112" s="149"/>
      <c r="Y112" s="284"/>
      <c r="Z112" s="284"/>
      <c r="AA112" s="284"/>
      <c r="AB112" s="284"/>
    </row>
    <row r="113" spans="1:31" s="64" customFormat="1" ht="21" customHeight="1" x14ac:dyDescent="0.2">
      <c r="A113" s="434"/>
      <c r="B113" s="402"/>
      <c r="C113" s="438"/>
      <c r="D113" s="441"/>
      <c r="E113" s="431"/>
      <c r="F113" s="580"/>
      <c r="G113" s="580"/>
      <c r="H113" s="350" t="s">
        <v>20</v>
      </c>
      <c r="I113" s="144">
        <f t="shared" si="106"/>
        <v>471.9</v>
      </c>
      <c r="J113" s="348"/>
      <c r="K113" s="348"/>
      <c r="L113" s="143">
        <v>471.9</v>
      </c>
      <c r="M113" s="144">
        <f t="shared" si="107"/>
        <v>0</v>
      </c>
      <c r="N113" s="348"/>
      <c r="O113" s="348"/>
      <c r="P113" s="271"/>
      <c r="Q113" s="144">
        <f t="shared" si="102"/>
        <v>0</v>
      </c>
      <c r="R113" s="348"/>
      <c r="S113" s="348"/>
      <c r="T113" s="143"/>
      <c r="U113" s="144">
        <f t="shared" si="103"/>
        <v>0</v>
      </c>
      <c r="V113" s="348"/>
      <c r="W113" s="348"/>
      <c r="X113" s="143"/>
      <c r="Y113" s="284"/>
      <c r="Z113" s="284"/>
      <c r="AA113" s="284"/>
      <c r="AB113" s="284"/>
    </row>
    <row r="114" spans="1:31" s="64" customFormat="1" ht="21" customHeight="1" thickBot="1" x14ac:dyDescent="0.25">
      <c r="A114" s="434"/>
      <c r="B114" s="402"/>
      <c r="C114" s="438"/>
      <c r="D114" s="441"/>
      <c r="E114" s="431"/>
      <c r="F114" s="571"/>
      <c r="G114" s="571"/>
      <c r="H114" s="178" t="s">
        <v>249</v>
      </c>
      <c r="I114" s="145"/>
      <c r="J114" s="146"/>
      <c r="K114" s="146"/>
      <c r="L114" s="147"/>
      <c r="M114" s="145">
        <v>150</v>
      </c>
      <c r="N114" s="146"/>
      <c r="O114" s="146"/>
      <c r="P114" s="147">
        <v>150</v>
      </c>
      <c r="Q114" s="145"/>
      <c r="R114" s="146"/>
      <c r="S114" s="146"/>
      <c r="T114" s="147"/>
      <c r="U114" s="145"/>
      <c r="V114" s="146"/>
      <c r="W114" s="146"/>
      <c r="X114" s="147"/>
      <c r="Y114" s="284"/>
      <c r="Z114" s="284"/>
      <c r="AA114" s="284"/>
      <c r="AB114" s="284"/>
    </row>
    <row r="115" spans="1:31" s="64" customFormat="1" ht="21" customHeight="1" thickBot="1" x14ac:dyDescent="0.25">
      <c r="A115" s="435"/>
      <c r="B115" s="436"/>
      <c r="C115" s="439"/>
      <c r="D115" s="442"/>
      <c r="E115" s="409"/>
      <c r="F115" s="405" t="s">
        <v>22</v>
      </c>
      <c r="G115" s="406"/>
      <c r="H115" s="407"/>
      <c r="I115" s="43">
        <f t="shared" si="106"/>
        <v>747.4</v>
      </c>
      <c r="J115" s="44">
        <f>SUM(J112,J113)</f>
        <v>0</v>
      </c>
      <c r="K115" s="44">
        <f>SUM(K112,K113)</f>
        <v>0</v>
      </c>
      <c r="L115" s="346">
        <f>SUM(L112,L113)</f>
        <v>747.4</v>
      </c>
      <c r="M115" s="43">
        <f t="shared" ref="M115" si="108">N115+P115</f>
        <v>150</v>
      </c>
      <c r="N115" s="44">
        <f>N114</f>
        <v>0</v>
      </c>
      <c r="O115" s="44">
        <f t="shared" ref="O115:P115" si="109">O114</f>
        <v>0</v>
      </c>
      <c r="P115" s="44">
        <f t="shared" si="109"/>
        <v>150</v>
      </c>
      <c r="Q115" s="43">
        <f t="shared" si="102"/>
        <v>0</v>
      </c>
      <c r="R115" s="44">
        <f>SUM(R112,R113)</f>
        <v>0</v>
      </c>
      <c r="S115" s="44">
        <f>SUM(S112,S113)</f>
        <v>0</v>
      </c>
      <c r="T115" s="346">
        <f>SUM(T112,T113)</f>
        <v>0</v>
      </c>
      <c r="U115" s="43">
        <f t="shared" si="103"/>
        <v>0</v>
      </c>
      <c r="V115" s="44">
        <f>SUM(V112,V113)</f>
        <v>0</v>
      </c>
      <c r="W115" s="44">
        <f>SUM(W112,W113)</f>
        <v>0</v>
      </c>
      <c r="X115" s="346">
        <f>SUM(X112,X113)</f>
        <v>0</v>
      </c>
      <c r="Y115" s="283"/>
      <c r="Z115" s="283"/>
      <c r="AA115" s="283"/>
      <c r="AB115" s="283"/>
    </row>
    <row r="116" spans="1:31" s="62" customFormat="1" ht="12.75" customHeight="1" thickBot="1" x14ac:dyDescent="0.25">
      <c r="A116" s="433">
        <v>1</v>
      </c>
      <c r="B116" s="500">
        <v>3</v>
      </c>
      <c r="C116" s="405" t="s">
        <v>45</v>
      </c>
      <c r="D116" s="406"/>
      <c r="E116" s="406"/>
      <c r="F116" s="406"/>
      <c r="G116" s="406"/>
      <c r="H116" s="407"/>
      <c r="I116" s="171">
        <f>J116+L116</f>
        <v>2722.2</v>
      </c>
      <c r="J116" s="80">
        <f>J113+J110+J107+J104+J102+J98+J95+J90+J88+J81+J76+J74+J70+J68+J78</f>
        <v>11.7</v>
      </c>
      <c r="K116" s="80">
        <f t="shared" ref="K116" si="110">K113+K110+K107+K104+K102+K98+K95+K90+K88+K81+K76+K74+K70+K68+K78</f>
        <v>11.5</v>
      </c>
      <c r="L116" s="80">
        <f>L113+L110+L107+L104+L102+L98+L95+L90+L88+L81+L76+L74+L70+L68+L78</f>
        <v>2710.5</v>
      </c>
      <c r="M116" s="171">
        <f>N116+P116</f>
        <v>1882.8999999999999</v>
      </c>
      <c r="N116" s="80">
        <f>N113+N110+N107+N104+N102+N98+N95+N90+N88+N81+N76+N74+N70+N68+N78</f>
        <v>158.30000000000001</v>
      </c>
      <c r="O116" s="80">
        <f t="shared" ref="O116:P116" si="111">O113+O110+O107+O104+O102+O98+O95+O90+O88+O81+O76+O74+O70+O68+O78</f>
        <v>7.1</v>
      </c>
      <c r="P116" s="80">
        <f t="shared" si="111"/>
        <v>1724.6</v>
      </c>
      <c r="Q116" s="171">
        <f>R116+T116</f>
        <v>1750</v>
      </c>
      <c r="R116" s="80">
        <f>R113+R110+R107+R104+R102+R98+R95+R90+R88+R81+R76+R74+R70+R68+R78</f>
        <v>0</v>
      </c>
      <c r="S116" s="80">
        <f t="shared" ref="S116:T116" si="112">S113+S110+S107+S104+S102+S98+S95+S90+S88+S81+S76+S74+S70+S68+S78</f>
        <v>0</v>
      </c>
      <c r="T116" s="80">
        <f t="shared" si="112"/>
        <v>1750</v>
      </c>
      <c r="U116" s="171">
        <f>V116+X116</f>
        <v>1250</v>
      </c>
      <c r="V116" s="80">
        <f>V113+V110+V107+V104+V102+V98+V95+V90+V88+V81+V76+V74+V70+V68+V78</f>
        <v>0</v>
      </c>
      <c r="W116" s="80">
        <f t="shared" ref="W116:X116" si="113">W113+W110+W107+W104+W102+W98+W95+W90+W88+W81+W76+W74+W70+W68+W78</f>
        <v>0</v>
      </c>
      <c r="X116" s="80">
        <f t="shared" si="113"/>
        <v>1250</v>
      </c>
      <c r="Y116" s="284"/>
      <c r="Z116" s="284"/>
      <c r="AA116" s="284"/>
      <c r="AB116" s="284"/>
    </row>
    <row r="117" spans="1:31" s="62" customFormat="1" ht="12.75" customHeight="1" thickBot="1" x14ac:dyDescent="0.25">
      <c r="A117" s="434"/>
      <c r="B117" s="508"/>
      <c r="C117" s="405" t="s">
        <v>46</v>
      </c>
      <c r="D117" s="406"/>
      <c r="E117" s="406"/>
      <c r="F117" s="406"/>
      <c r="G117" s="406"/>
      <c r="H117" s="407"/>
      <c r="I117" s="171">
        <f t="shared" ref="I117:I120" si="114">J117+L117</f>
        <v>982.3</v>
      </c>
      <c r="J117" s="80">
        <f>J109+J106+J85+J79+J71+J67</f>
        <v>500.7</v>
      </c>
      <c r="K117" s="80">
        <f>K109+K106+K85+K79+K71+K67</f>
        <v>0</v>
      </c>
      <c r="L117" s="80">
        <f>L109+L106+L85+L79+L71+L67</f>
        <v>481.6</v>
      </c>
      <c r="M117" s="171">
        <f t="shared" ref="M117:M120" si="115">N117+P117</f>
        <v>1790.7</v>
      </c>
      <c r="N117" s="80">
        <f>N109+N106+N85+N79+N71+N67</f>
        <v>0</v>
      </c>
      <c r="O117" s="80">
        <f>O109+O106+O85+O79+O71+O67</f>
        <v>0</v>
      </c>
      <c r="P117" s="80">
        <f>P109+P106+P85+P79+P71+P67</f>
        <v>1790.7</v>
      </c>
      <c r="Q117" s="171">
        <f t="shared" ref="Q117:Q120" si="116">R117+T117</f>
        <v>1200</v>
      </c>
      <c r="R117" s="80">
        <f>R109+R106+R85+R79+R71+R67</f>
        <v>0</v>
      </c>
      <c r="S117" s="80">
        <f>S109+S106+S85+S79+S71+S67</f>
        <v>0</v>
      </c>
      <c r="T117" s="80">
        <f>T109+T106+T85+T79+T71+T67</f>
        <v>1200</v>
      </c>
      <c r="U117" s="171">
        <f t="shared" ref="U117:U120" si="117">V117+X117</f>
        <v>200</v>
      </c>
      <c r="V117" s="80">
        <f>V109+V106+V85+V79+V71+V67</f>
        <v>0</v>
      </c>
      <c r="W117" s="80">
        <f>W109+W106+W85+W79+W71+W67</f>
        <v>0</v>
      </c>
      <c r="X117" s="80">
        <f>X109+X106+X85+X79+X71+X67</f>
        <v>200</v>
      </c>
      <c r="Y117" s="284"/>
      <c r="Z117" s="284"/>
      <c r="AA117" s="284"/>
      <c r="AB117" s="284"/>
    </row>
    <row r="118" spans="1:31" s="62" customFormat="1" ht="12.75" customHeight="1" thickBot="1" x14ac:dyDescent="0.25">
      <c r="A118" s="434"/>
      <c r="B118" s="508"/>
      <c r="C118" s="405" t="s">
        <v>169</v>
      </c>
      <c r="D118" s="406"/>
      <c r="E118" s="406"/>
      <c r="F118" s="406"/>
      <c r="G118" s="406"/>
      <c r="H118" s="407"/>
      <c r="I118" s="172">
        <f t="shared" si="114"/>
        <v>154</v>
      </c>
      <c r="J118" s="132">
        <f>J83</f>
        <v>0</v>
      </c>
      <c r="K118" s="132">
        <f t="shared" ref="K118:L118" si="118">K83</f>
        <v>0</v>
      </c>
      <c r="L118" s="132">
        <f t="shared" si="118"/>
        <v>154</v>
      </c>
      <c r="M118" s="172">
        <f t="shared" si="115"/>
        <v>300</v>
      </c>
      <c r="N118" s="132">
        <f>N83</f>
        <v>0</v>
      </c>
      <c r="O118" s="132">
        <f t="shared" ref="O118:P118" si="119">O83</f>
        <v>0</v>
      </c>
      <c r="P118" s="132">
        <f t="shared" si="119"/>
        <v>300</v>
      </c>
      <c r="Q118" s="172">
        <f t="shared" si="116"/>
        <v>400</v>
      </c>
      <c r="R118" s="132">
        <f>R83</f>
        <v>0</v>
      </c>
      <c r="S118" s="132">
        <f t="shared" ref="S118:T118" si="120">S83</f>
        <v>0</v>
      </c>
      <c r="T118" s="132">
        <f t="shared" si="120"/>
        <v>400</v>
      </c>
      <c r="U118" s="172">
        <f t="shared" si="117"/>
        <v>0</v>
      </c>
      <c r="V118" s="132">
        <f>V83</f>
        <v>0</v>
      </c>
      <c r="W118" s="132">
        <f t="shared" ref="W118:X118" si="121">W83</f>
        <v>0</v>
      </c>
      <c r="X118" s="132">
        <f t="shared" si="121"/>
        <v>0</v>
      </c>
      <c r="Y118" s="284"/>
      <c r="Z118" s="284"/>
      <c r="AA118" s="284"/>
      <c r="AB118" s="284"/>
    </row>
    <row r="119" spans="1:31" s="62" customFormat="1" ht="12.75" customHeight="1" thickBot="1" x14ac:dyDescent="0.25">
      <c r="A119" s="434"/>
      <c r="B119" s="508"/>
      <c r="C119" s="211"/>
      <c r="D119" s="207"/>
      <c r="E119" s="207"/>
      <c r="F119" s="207"/>
      <c r="G119" s="446" t="s">
        <v>181</v>
      </c>
      <c r="H119" s="447"/>
      <c r="I119" s="172">
        <f t="shared" si="114"/>
        <v>429.6</v>
      </c>
      <c r="J119" s="132">
        <f>J82</f>
        <v>0</v>
      </c>
      <c r="K119" s="132">
        <f>K82</f>
        <v>0</v>
      </c>
      <c r="L119" s="132">
        <f>L82+L112</f>
        <v>429.6</v>
      </c>
      <c r="M119" s="172">
        <f t="shared" si="115"/>
        <v>0</v>
      </c>
      <c r="N119" s="132">
        <f>N82</f>
        <v>0</v>
      </c>
      <c r="O119" s="132">
        <f>O82</f>
        <v>0</v>
      </c>
      <c r="P119" s="132">
        <f>P82+P112</f>
        <v>0</v>
      </c>
      <c r="Q119" s="172">
        <f t="shared" si="116"/>
        <v>0</v>
      </c>
      <c r="R119" s="132">
        <f>R82</f>
        <v>0</v>
      </c>
      <c r="S119" s="132">
        <f>S82</f>
        <v>0</v>
      </c>
      <c r="T119" s="132">
        <f>T82+T112</f>
        <v>0</v>
      </c>
      <c r="U119" s="172">
        <f t="shared" si="117"/>
        <v>0</v>
      </c>
      <c r="V119" s="132">
        <f>V82</f>
        <v>0</v>
      </c>
      <c r="W119" s="132">
        <f>W82</f>
        <v>0</v>
      </c>
      <c r="X119" s="132">
        <f>X82+X112</f>
        <v>0</v>
      </c>
      <c r="Y119" s="284"/>
      <c r="Z119" s="284"/>
      <c r="AA119" s="284"/>
      <c r="AB119" s="284"/>
    </row>
    <row r="120" spans="1:31" s="62" customFormat="1" ht="12.75" customHeight="1" thickBot="1" x14ac:dyDescent="0.25">
      <c r="A120" s="434"/>
      <c r="B120" s="508"/>
      <c r="C120" s="405" t="s">
        <v>170</v>
      </c>
      <c r="D120" s="406"/>
      <c r="E120" s="406"/>
      <c r="F120" s="406"/>
      <c r="G120" s="406"/>
      <c r="H120" s="407"/>
      <c r="I120" s="171">
        <f t="shared" si="114"/>
        <v>122.1</v>
      </c>
      <c r="J120" s="80">
        <f>J100+J99+J93+J92+J65+J66+J96</f>
        <v>0.2</v>
      </c>
      <c r="K120" s="80">
        <f t="shared" ref="K120:L120" si="122">K100+K99+K93+K92+K65+K66+K96</f>
        <v>0.2</v>
      </c>
      <c r="L120" s="80">
        <f t="shared" si="122"/>
        <v>121.89999999999999</v>
      </c>
      <c r="M120" s="171">
        <f t="shared" si="115"/>
        <v>1764.9</v>
      </c>
      <c r="N120" s="80">
        <f>N100+N99+N93+N92+N65+N66+N96</f>
        <v>8.1999999999999993</v>
      </c>
      <c r="O120" s="80">
        <f t="shared" ref="O120:P120" si="123">O100+O99+O93+O92+O65+O66+O96</f>
        <v>7.5</v>
      </c>
      <c r="P120" s="80">
        <f t="shared" si="123"/>
        <v>1756.7</v>
      </c>
      <c r="Q120" s="171">
        <f t="shared" si="116"/>
        <v>152</v>
      </c>
      <c r="R120" s="80">
        <f>R100+R99+R93+R92+R65+R66+R96</f>
        <v>0</v>
      </c>
      <c r="S120" s="80">
        <f t="shared" ref="S120:T120" si="124">S100+S99+S93+S92+S65+S66+S96</f>
        <v>0</v>
      </c>
      <c r="T120" s="80">
        <f t="shared" si="124"/>
        <v>152</v>
      </c>
      <c r="U120" s="171">
        <f t="shared" si="117"/>
        <v>0</v>
      </c>
      <c r="V120" s="80">
        <f>V100+V99+V93+V92+V65+V66+V96</f>
        <v>0</v>
      </c>
      <c r="W120" s="80">
        <f t="shared" ref="W120:X120" si="125">W100+W99+W93+W92+W65+W66+W96</f>
        <v>0</v>
      </c>
      <c r="X120" s="80">
        <f t="shared" si="125"/>
        <v>0</v>
      </c>
      <c r="Y120" s="284"/>
      <c r="Z120" s="284"/>
      <c r="AA120" s="284"/>
      <c r="AB120" s="284"/>
      <c r="AE120" s="238"/>
    </row>
    <row r="121" spans="1:31" s="62" customFormat="1" ht="12.75" customHeight="1" thickBot="1" x14ac:dyDescent="0.25">
      <c r="A121" s="435"/>
      <c r="B121" s="501"/>
      <c r="C121" s="405" t="s">
        <v>250</v>
      </c>
      <c r="D121" s="406"/>
      <c r="E121" s="406"/>
      <c r="F121" s="406"/>
      <c r="G121" s="406"/>
      <c r="H121" s="407"/>
      <c r="I121" s="171">
        <f>J121+L121</f>
        <v>0</v>
      </c>
      <c r="J121" s="80">
        <f>J114</f>
        <v>0</v>
      </c>
      <c r="K121" s="80">
        <f t="shared" ref="K121:L121" si="126">K114</f>
        <v>0</v>
      </c>
      <c r="L121" s="80">
        <f t="shared" si="126"/>
        <v>0</v>
      </c>
      <c r="M121" s="171">
        <f>N121+P121</f>
        <v>150</v>
      </c>
      <c r="N121" s="80">
        <f>N114</f>
        <v>0</v>
      </c>
      <c r="O121" s="80">
        <f t="shared" ref="O121:P121" si="127">O114</f>
        <v>0</v>
      </c>
      <c r="P121" s="80">
        <f t="shared" si="127"/>
        <v>150</v>
      </c>
      <c r="Q121" s="171">
        <f>R121+T121</f>
        <v>0</v>
      </c>
      <c r="R121" s="80">
        <f>R114</f>
        <v>0</v>
      </c>
      <c r="S121" s="80">
        <f t="shared" ref="S121:T121" si="128">S114</f>
        <v>0</v>
      </c>
      <c r="T121" s="80">
        <f t="shared" si="128"/>
        <v>0</v>
      </c>
      <c r="U121" s="171">
        <f>V121+X121</f>
        <v>0</v>
      </c>
      <c r="V121" s="80">
        <f>V114</f>
        <v>0</v>
      </c>
      <c r="W121" s="80">
        <f t="shared" ref="W121:X121" si="129">W114</f>
        <v>0</v>
      </c>
      <c r="X121" s="80">
        <f t="shared" si="129"/>
        <v>0</v>
      </c>
      <c r="Y121" s="284"/>
      <c r="Z121" s="284"/>
      <c r="AA121" s="284"/>
      <c r="AB121" s="284"/>
      <c r="AE121" s="238"/>
    </row>
    <row r="122" spans="1:31" s="62" customFormat="1" ht="12.75" customHeight="1" thickBot="1" x14ac:dyDescent="0.25">
      <c r="A122" s="88">
        <v>1</v>
      </c>
      <c r="B122" s="103" t="s">
        <v>63</v>
      </c>
      <c r="C122" s="513" t="s">
        <v>48</v>
      </c>
      <c r="D122" s="514"/>
      <c r="E122" s="514"/>
      <c r="F122" s="514"/>
      <c r="G122" s="514"/>
      <c r="H122" s="515"/>
      <c r="I122" s="157">
        <f t="shared" ref="I122" si="130">J122+L122</f>
        <v>4410.2000000000007</v>
      </c>
      <c r="J122" s="158">
        <f>J111+J108+J105+J103+J101+J97+J94+J89+J87+J84+J80+J77+J75+J73+J69</f>
        <v>512.6</v>
      </c>
      <c r="K122" s="158">
        <f>K111+K108+K105+K103+K101+K97+K94+K89+K87+K84+K80+K77+K75+K73+K69</f>
        <v>11.7</v>
      </c>
      <c r="L122" s="158">
        <f>L111+L108+L105+L103+L101+L97+L94+L89+L87+L84+L80+L77+L75+L73+L69+L115</f>
        <v>3897.6000000000004</v>
      </c>
      <c r="M122" s="157">
        <f>N122+P122</f>
        <v>5958.5</v>
      </c>
      <c r="N122" s="158">
        <f>N111+N108+N105+N103+N101+N97+N94+N89+N87+N84+N80+N77+N75+N73+N69+N115</f>
        <v>166.5</v>
      </c>
      <c r="O122" s="158">
        <f>O111+O108+O105+O103+O101+O97+O94+O89+O87+O84+O80+O77+O75+O73+O69+O115</f>
        <v>14.6</v>
      </c>
      <c r="P122" s="158">
        <f>P111+P108+P105+P103+P101+P97+P94+P89+P87+P84+P80+P77+P75+P73+P69+P115</f>
        <v>5792</v>
      </c>
      <c r="Q122" s="157">
        <f t="shared" si="102"/>
        <v>3502</v>
      </c>
      <c r="R122" s="158">
        <f>R111+R108+R105+R103+R101+R97+R94+R89+R87+R84+R80+R77+R75+R73+R69</f>
        <v>0</v>
      </c>
      <c r="S122" s="158">
        <f>S111+S108+S105+S103+S101+S97+S94+S89+S87+S84+S80+S77+S75+S73+S69</f>
        <v>0</v>
      </c>
      <c r="T122" s="158">
        <f>T111+T108+T105+T103+T101+T97+T94+T89+T87+T84+T80+T77+T75+T73+T69+T115</f>
        <v>3502</v>
      </c>
      <c r="U122" s="157">
        <f t="shared" si="103"/>
        <v>1450</v>
      </c>
      <c r="V122" s="158">
        <f>V111+V108+V105+V103+V101+V97+V94+V89+V87+V84+V80+V77+V75+V73+V69</f>
        <v>0</v>
      </c>
      <c r="W122" s="158">
        <f>W111+W108+W105+W103+W101+W97+W94+W89+W87+W84+W80+W77+W75+W73+W69</f>
        <v>0</v>
      </c>
      <c r="X122" s="158">
        <f>X111+X108+X105+X103+X101+X97+X94+X89+X87+X84+X80+X77+X75+X73+X69+X115</f>
        <v>1450</v>
      </c>
      <c r="Y122" s="283"/>
      <c r="Z122" s="283"/>
      <c r="AA122" s="283"/>
      <c r="AB122" s="283"/>
    </row>
    <row r="123" spans="1:31" s="64" customFormat="1" ht="18" customHeight="1" thickBot="1" x14ac:dyDescent="0.25">
      <c r="A123" s="104">
        <v>1</v>
      </c>
      <c r="B123" s="90">
        <v>4</v>
      </c>
      <c r="C123" s="505" t="s">
        <v>64</v>
      </c>
      <c r="D123" s="506"/>
      <c r="E123" s="506"/>
      <c r="F123" s="506"/>
      <c r="G123" s="506"/>
      <c r="H123" s="506"/>
      <c r="I123" s="506"/>
      <c r="J123" s="506"/>
      <c r="K123" s="506"/>
      <c r="L123" s="506"/>
      <c r="M123" s="506"/>
      <c r="N123" s="506"/>
      <c r="O123" s="506"/>
      <c r="P123" s="506"/>
      <c r="Q123" s="506"/>
      <c r="R123" s="506"/>
      <c r="S123" s="506"/>
      <c r="T123" s="506"/>
      <c r="U123" s="506"/>
      <c r="V123" s="506"/>
      <c r="W123" s="506"/>
      <c r="X123" s="507"/>
      <c r="Y123" s="289"/>
      <c r="Z123" s="289"/>
      <c r="AA123" s="289"/>
      <c r="AB123" s="289"/>
    </row>
    <row r="124" spans="1:31" s="63" customFormat="1" ht="24.6" customHeight="1" x14ac:dyDescent="0.2">
      <c r="A124" s="434">
        <v>1</v>
      </c>
      <c r="B124" s="402">
        <v>4</v>
      </c>
      <c r="C124" s="404">
        <v>1</v>
      </c>
      <c r="D124" s="441" t="s">
        <v>205</v>
      </c>
      <c r="E124" s="431">
        <v>9</v>
      </c>
      <c r="F124" s="410" t="s">
        <v>18</v>
      </c>
      <c r="G124" s="410" t="s">
        <v>65</v>
      </c>
      <c r="H124" s="93" t="s">
        <v>20</v>
      </c>
      <c r="I124" s="10">
        <f>J124+L124</f>
        <v>0</v>
      </c>
      <c r="J124" s="11">
        <v>0</v>
      </c>
      <c r="K124" s="11">
        <v>0</v>
      </c>
      <c r="L124" s="12"/>
      <c r="M124" s="154">
        <f>N124+P124</f>
        <v>10</v>
      </c>
      <c r="N124" s="223">
        <v>0</v>
      </c>
      <c r="O124" s="223">
        <v>0</v>
      </c>
      <c r="P124" s="156">
        <v>10</v>
      </c>
      <c r="Q124" s="154">
        <f>R124+T124</f>
        <v>30</v>
      </c>
      <c r="R124" s="281">
        <v>0</v>
      </c>
      <c r="S124" s="281">
        <v>0</v>
      </c>
      <c r="T124" s="156">
        <v>30</v>
      </c>
      <c r="U124" s="10">
        <f>V124+X124</f>
        <v>50</v>
      </c>
      <c r="V124" s="11">
        <v>0</v>
      </c>
      <c r="W124" s="11">
        <v>0</v>
      </c>
      <c r="X124" s="12">
        <v>50</v>
      </c>
      <c r="Y124" s="284"/>
      <c r="Z124" s="284"/>
      <c r="AA124" s="284"/>
      <c r="AB124" s="284"/>
    </row>
    <row r="125" spans="1:31" s="63" customFormat="1" ht="24.6" customHeight="1" thickBot="1" x14ac:dyDescent="0.25">
      <c r="A125" s="434"/>
      <c r="B125" s="402"/>
      <c r="C125" s="404"/>
      <c r="D125" s="441"/>
      <c r="E125" s="431"/>
      <c r="F125" s="453"/>
      <c r="G125" s="453"/>
      <c r="H125" s="147" t="s">
        <v>21</v>
      </c>
      <c r="I125" s="175">
        <f>J125+L125</f>
        <v>0</v>
      </c>
      <c r="J125" s="276"/>
      <c r="K125" s="276"/>
      <c r="L125" s="91"/>
      <c r="M125" s="175">
        <f>N125+P125</f>
        <v>0</v>
      </c>
      <c r="N125" s="276"/>
      <c r="O125" s="276"/>
      <c r="P125" s="91"/>
      <c r="Q125" s="175">
        <f>R125+T125</f>
        <v>400</v>
      </c>
      <c r="R125" s="277"/>
      <c r="S125" s="277"/>
      <c r="T125" s="91">
        <v>400</v>
      </c>
      <c r="U125" s="175">
        <f>V125+X125</f>
        <v>600</v>
      </c>
      <c r="V125" s="276"/>
      <c r="W125" s="276"/>
      <c r="X125" s="91">
        <v>600</v>
      </c>
      <c r="Y125" s="284"/>
      <c r="Z125" s="284"/>
      <c r="AA125" s="284"/>
      <c r="AB125" s="284"/>
    </row>
    <row r="126" spans="1:31" s="64" customFormat="1" ht="17.45" customHeight="1" thickBot="1" x14ac:dyDescent="0.25">
      <c r="A126" s="435"/>
      <c r="B126" s="436"/>
      <c r="C126" s="449"/>
      <c r="D126" s="442"/>
      <c r="E126" s="409"/>
      <c r="F126" s="405" t="s">
        <v>22</v>
      </c>
      <c r="G126" s="406"/>
      <c r="H126" s="407"/>
      <c r="I126" s="15">
        <f t="shared" ref="I126" si="131">J126+L126</f>
        <v>0</v>
      </c>
      <c r="J126" s="16">
        <f>SUM(J124:J124)</f>
        <v>0</v>
      </c>
      <c r="K126" s="16">
        <f>SUM(K124:K124)</f>
        <v>0</v>
      </c>
      <c r="L126" s="17">
        <f>SUM(L124:L125)</f>
        <v>0</v>
      </c>
      <c r="M126" s="15">
        <f t="shared" ref="M126" si="132">N126+P126</f>
        <v>10</v>
      </c>
      <c r="N126" s="16">
        <f>SUM(N124:N124)</f>
        <v>0</v>
      </c>
      <c r="O126" s="16">
        <f>SUM(O124:O124)</f>
        <v>0</v>
      </c>
      <c r="P126" s="17">
        <f>SUM(P124:P125)</f>
        <v>10</v>
      </c>
      <c r="Q126" s="15">
        <f>R126+T126</f>
        <v>430</v>
      </c>
      <c r="R126" s="16">
        <f>SUM(R124:R124)</f>
        <v>0</v>
      </c>
      <c r="S126" s="16">
        <f>SUM(S124:S124)</f>
        <v>0</v>
      </c>
      <c r="T126" s="17">
        <f>SUM(T124:T125)</f>
        <v>430</v>
      </c>
      <c r="U126" s="15">
        <f>V126+X126</f>
        <v>650</v>
      </c>
      <c r="V126" s="16">
        <f>SUM(V124:V124)</f>
        <v>0</v>
      </c>
      <c r="W126" s="16">
        <f>SUM(W124:W124)</f>
        <v>0</v>
      </c>
      <c r="X126" s="17">
        <f>SUM(X124:X125)</f>
        <v>650</v>
      </c>
      <c r="Y126" s="283"/>
      <c r="Z126" s="283"/>
      <c r="AA126" s="283"/>
      <c r="AB126" s="283"/>
    </row>
    <row r="127" spans="1:31" s="63" customFormat="1" ht="21" customHeight="1" x14ac:dyDescent="0.2">
      <c r="A127" s="433">
        <v>1</v>
      </c>
      <c r="B127" s="401">
        <v>4</v>
      </c>
      <c r="C127" s="403">
        <v>2</v>
      </c>
      <c r="D127" s="440" t="s">
        <v>148</v>
      </c>
      <c r="E127" s="408">
        <v>9</v>
      </c>
      <c r="F127" s="410" t="s">
        <v>18</v>
      </c>
      <c r="G127" s="568" t="s">
        <v>66</v>
      </c>
      <c r="H127" s="149" t="s">
        <v>21</v>
      </c>
      <c r="I127" s="10">
        <f>J127+L127</f>
        <v>1240</v>
      </c>
      <c r="J127" s="11">
        <v>0</v>
      </c>
      <c r="K127" s="11">
        <v>0</v>
      </c>
      <c r="L127" s="12">
        <v>1240</v>
      </c>
      <c r="M127" s="154">
        <f t="shared" ref="M127" si="133">N127+P127</f>
        <v>0</v>
      </c>
      <c r="N127" s="223">
        <v>0</v>
      </c>
      <c r="O127" s="223">
        <v>0</v>
      </c>
      <c r="P127" s="156"/>
      <c r="Q127" s="154">
        <f>R127+T127</f>
        <v>0</v>
      </c>
      <c r="R127" s="281">
        <v>0</v>
      </c>
      <c r="S127" s="281">
        <v>0</v>
      </c>
      <c r="T127" s="156"/>
      <c r="U127" s="10">
        <f>V127+X127</f>
        <v>0</v>
      </c>
      <c r="V127" s="11">
        <v>0</v>
      </c>
      <c r="W127" s="11">
        <v>0</v>
      </c>
      <c r="X127" s="12"/>
      <c r="Y127" s="284"/>
      <c r="Z127" s="284"/>
      <c r="AA127" s="284"/>
      <c r="AB127" s="284"/>
    </row>
    <row r="128" spans="1:31" s="63" customFormat="1" ht="21" customHeight="1" thickBot="1" x14ac:dyDescent="0.25">
      <c r="A128" s="434"/>
      <c r="B128" s="402"/>
      <c r="C128" s="404"/>
      <c r="D128" s="441"/>
      <c r="E128" s="431"/>
      <c r="F128" s="453"/>
      <c r="G128" s="569"/>
      <c r="H128" s="218" t="s">
        <v>20</v>
      </c>
      <c r="I128" s="175">
        <f>J128+L128</f>
        <v>19.3</v>
      </c>
      <c r="J128" s="217"/>
      <c r="K128" s="217"/>
      <c r="L128" s="91">
        <v>19.3</v>
      </c>
      <c r="M128" s="175"/>
      <c r="N128" s="225"/>
      <c r="O128" s="225"/>
      <c r="P128" s="91"/>
      <c r="Q128" s="175"/>
      <c r="R128" s="277"/>
      <c r="S128" s="277"/>
      <c r="T128" s="91"/>
      <c r="U128" s="175"/>
      <c r="V128" s="217"/>
      <c r="W128" s="217"/>
      <c r="X128" s="91"/>
      <c r="Y128" s="284"/>
      <c r="Z128" s="284"/>
      <c r="AA128" s="284"/>
      <c r="AB128" s="284"/>
    </row>
    <row r="129" spans="1:28" s="64" customFormat="1" ht="19.5" customHeight="1" thickBot="1" x14ac:dyDescent="0.25">
      <c r="A129" s="435"/>
      <c r="B129" s="436"/>
      <c r="C129" s="449"/>
      <c r="D129" s="442"/>
      <c r="E129" s="409"/>
      <c r="F129" s="405" t="s">
        <v>22</v>
      </c>
      <c r="G129" s="406"/>
      <c r="H129" s="407"/>
      <c r="I129" s="15">
        <f t="shared" ref="I129:I132" si="134">J129+L129</f>
        <v>1259.3</v>
      </c>
      <c r="J129" s="16">
        <f>SUM(J127:J127)</f>
        <v>0</v>
      </c>
      <c r="K129" s="16">
        <f>SUM(K127:K127)</f>
        <v>0</v>
      </c>
      <c r="L129" s="17">
        <f>SUM(L127:L128)</f>
        <v>1259.3</v>
      </c>
      <c r="M129" s="15">
        <f t="shared" ref="M129:M131" si="135">N129+P129</f>
        <v>0</v>
      </c>
      <c r="N129" s="16">
        <f>SUM(N127:N127)</f>
        <v>0</v>
      </c>
      <c r="O129" s="16">
        <f>SUM(O127:O127)</f>
        <v>0</v>
      </c>
      <c r="P129" s="17">
        <f>SUM(P127:P127)</f>
        <v>0</v>
      </c>
      <c r="Q129" s="15">
        <f>R129+T129</f>
        <v>0</v>
      </c>
      <c r="R129" s="16">
        <f>SUM(R127:R127)</f>
        <v>0</v>
      </c>
      <c r="S129" s="16">
        <f>SUM(S127:S127)</f>
        <v>0</v>
      </c>
      <c r="T129" s="17">
        <f>SUM(T127:T127)</f>
        <v>0</v>
      </c>
      <c r="U129" s="15">
        <f>V129+X129</f>
        <v>0</v>
      </c>
      <c r="V129" s="16">
        <f>SUM(V127:V127)</f>
        <v>0</v>
      </c>
      <c r="W129" s="16">
        <f>SUM(W127:W127)</f>
        <v>0</v>
      </c>
      <c r="X129" s="17">
        <f>SUM(X127:X127)</f>
        <v>0</v>
      </c>
      <c r="Y129" s="283"/>
      <c r="Z129" s="283"/>
      <c r="AA129" s="283"/>
      <c r="AB129" s="283"/>
    </row>
    <row r="130" spans="1:28" s="63" customFormat="1" ht="32.450000000000003" customHeight="1" thickBot="1" x14ac:dyDescent="0.25">
      <c r="A130" s="433">
        <v>1</v>
      </c>
      <c r="B130" s="401">
        <v>4</v>
      </c>
      <c r="C130" s="403">
        <v>3</v>
      </c>
      <c r="D130" s="440" t="s">
        <v>202</v>
      </c>
      <c r="E130" s="408">
        <v>9</v>
      </c>
      <c r="F130" s="97" t="s">
        <v>18</v>
      </c>
      <c r="G130" s="97" t="s">
        <v>67</v>
      </c>
      <c r="H130" s="91" t="s">
        <v>20</v>
      </c>
      <c r="I130" s="10">
        <f t="shared" si="134"/>
        <v>0</v>
      </c>
      <c r="J130" s="11">
        <v>0</v>
      </c>
      <c r="K130" s="11">
        <v>0</v>
      </c>
      <c r="L130" s="12"/>
      <c r="M130" s="154">
        <f t="shared" si="135"/>
        <v>0</v>
      </c>
      <c r="N130" s="223">
        <v>0</v>
      </c>
      <c r="O130" s="223"/>
      <c r="P130" s="156"/>
      <c r="Q130" s="154">
        <f>R130+T130</f>
        <v>200</v>
      </c>
      <c r="R130" s="281">
        <v>0</v>
      </c>
      <c r="S130" s="281"/>
      <c r="T130" s="156">
        <v>200</v>
      </c>
      <c r="U130" s="10">
        <f>V130+X130</f>
        <v>400</v>
      </c>
      <c r="V130" s="11">
        <v>0</v>
      </c>
      <c r="W130" s="11"/>
      <c r="X130" s="12">
        <v>400</v>
      </c>
      <c r="Y130" s="284"/>
      <c r="Z130" s="284"/>
      <c r="AA130" s="284"/>
      <c r="AB130" s="284"/>
    </row>
    <row r="131" spans="1:28" s="64" customFormat="1" ht="27.75" customHeight="1" thickBot="1" x14ac:dyDescent="0.25">
      <c r="A131" s="435"/>
      <c r="B131" s="436"/>
      <c r="C131" s="449"/>
      <c r="D131" s="442"/>
      <c r="E131" s="409"/>
      <c r="F131" s="405" t="s">
        <v>22</v>
      </c>
      <c r="G131" s="406"/>
      <c r="H131" s="407"/>
      <c r="I131" s="15">
        <f t="shared" si="134"/>
        <v>0</v>
      </c>
      <c r="J131" s="16">
        <f>SUM(J130)</f>
        <v>0</v>
      </c>
      <c r="K131" s="16">
        <f>SUM(K130)</f>
        <v>0</v>
      </c>
      <c r="L131" s="17">
        <f>SUM(L130)</f>
        <v>0</v>
      </c>
      <c r="M131" s="15">
        <f t="shared" si="135"/>
        <v>0</v>
      </c>
      <c r="N131" s="16">
        <f>SUM(N130)</f>
        <v>0</v>
      </c>
      <c r="O131" s="16">
        <f>SUM(O130)</f>
        <v>0</v>
      </c>
      <c r="P131" s="17">
        <f>SUM(P130)</f>
        <v>0</v>
      </c>
      <c r="Q131" s="15">
        <f>R131+T131</f>
        <v>200</v>
      </c>
      <c r="R131" s="16">
        <f>SUM(R130)</f>
        <v>0</v>
      </c>
      <c r="S131" s="16">
        <f>SUM(S130)</f>
        <v>0</v>
      </c>
      <c r="T131" s="17">
        <f>SUM(T130)</f>
        <v>200</v>
      </c>
      <c r="U131" s="15">
        <f>V131+X131</f>
        <v>400</v>
      </c>
      <c r="V131" s="16">
        <f>SUM(V130)</f>
        <v>0</v>
      </c>
      <c r="W131" s="16">
        <f>SUM(W130)</f>
        <v>0</v>
      </c>
      <c r="X131" s="17">
        <f>SUM(X130)</f>
        <v>400</v>
      </c>
      <c r="Y131" s="283"/>
      <c r="Z131" s="283"/>
      <c r="AA131" s="283"/>
      <c r="AB131" s="283"/>
    </row>
    <row r="132" spans="1:28" s="64" customFormat="1" ht="21.75" customHeight="1" x14ac:dyDescent="0.2">
      <c r="A132" s="433">
        <v>1</v>
      </c>
      <c r="B132" s="401">
        <v>4</v>
      </c>
      <c r="C132" s="437">
        <v>4</v>
      </c>
      <c r="D132" s="440" t="s">
        <v>208</v>
      </c>
      <c r="E132" s="408">
        <v>9</v>
      </c>
      <c r="F132" s="410" t="s">
        <v>18</v>
      </c>
      <c r="G132" s="429" t="s">
        <v>69</v>
      </c>
      <c r="H132" s="272" t="s">
        <v>21</v>
      </c>
      <c r="I132" s="10">
        <f t="shared" si="134"/>
        <v>0</v>
      </c>
      <c r="J132" s="11">
        <v>0</v>
      </c>
      <c r="K132" s="11">
        <v>0</v>
      </c>
      <c r="L132" s="12"/>
      <c r="M132" s="154">
        <f t="shared" ref="M132:M135" si="136">N132+P132</f>
        <v>83</v>
      </c>
      <c r="N132" s="223">
        <v>0</v>
      </c>
      <c r="O132" s="223">
        <v>0</v>
      </c>
      <c r="P132" s="156">
        <v>83</v>
      </c>
      <c r="Q132" s="154">
        <f>R132+T132</f>
        <v>0</v>
      </c>
      <c r="R132" s="281">
        <v>0</v>
      </c>
      <c r="S132" s="281">
        <v>0</v>
      </c>
      <c r="T132" s="156"/>
      <c r="U132" s="10">
        <f>V132+X132</f>
        <v>0</v>
      </c>
      <c r="V132" s="11">
        <v>0</v>
      </c>
      <c r="W132" s="11">
        <v>0</v>
      </c>
      <c r="X132" s="12"/>
      <c r="Y132" s="284"/>
      <c r="Z132" s="284"/>
      <c r="AA132" s="284"/>
      <c r="AB132" s="284"/>
    </row>
    <row r="133" spans="1:28" s="64" customFormat="1" ht="21.75" customHeight="1" x14ac:dyDescent="0.2">
      <c r="A133" s="434"/>
      <c r="B133" s="402"/>
      <c r="C133" s="438"/>
      <c r="D133" s="441"/>
      <c r="E133" s="431"/>
      <c r="F133" s="411"/>
      <c r="G133" s="432"/>
      <c r="H133" s="305" t="s">
        <v>237</v>
      </c>
      <c r="I133" s="154">
        <v>501.6</v>
      </c>
      <c r="J133" s="267"/>
      <c r="K133" s="267"/>
      <c r="L133" s="156">
        <v>501.6</v>
      </c>
      <c r="M133" s="154"/>
      <c r="N133" s="267"/>
      <c r="O133" s="267"/>
      <c r="P133" s="156"/>
      <c r="Q133" s="154"/>
      <c r="R133" s="281"/>
      <c r="S133" s="281"/>
      <c r="T133" s="156"/>
      <c r="U133" s="154"/>
      <c r="V133" s="267"/>
      <c r="W133" s="267"/>
      <c r="X133" s="156"/>
      <c r="Y133" s="284"/>
      <c r="Z133" s="284"/>
      <c r="AA133" s="284"/>
      <c r="AB133" s="284"/>
    </row>
    <row r="134" spans="1:28" s="64" customFormat="1" ht="21.75" customHeight="1" thickBot="1" x14ac:dyDescent="0.25">
      <c r="A134" s="434"/>
      <c r="B134" s="402"/>
      <c r="C134" s="438"/>
      <c r="D134" s="441"/>
      <c r="E134" s="431"/>
      <c r="F134" s="411"/>
      <c r="G134" s="432"/>
      <c r="H134" s="179" t="s">
        <v>20</v>
      </c>
      <c r="I134" s="175">
        <v>7.2</v>
      </c>
      <c r="J134" s="226">
        <v>0</v>
      </c>
      <c r="K134" s="226">
        <v>0</v>
      </c>
      <c r="L134" s="91">
        <v>7.2</v>
      </c>
      <c r="M134" s="175">
        <v>30</v>
      </c>
      <c r="N134" s="226"/>
      <c r="O134" s="226"/>
      <c r="P134" s="91">
        <v>30</v>
      </c>
      <c r="Q134" s="175"/>
      <c r="R134" s="277"/>
      <c r="S134" s="277"/>
      <c r="T134" s="91"/>
      <c r="U134" s="175"/>
      <c r="V134" s="226"/>
      <c r="W134" s="226"/>
      <c r="X134" s="91"/>
      <c r="Y134" s="284"/>
      <c r="Z134" s="284"/>
      <c r="AA134" s="284"/>
      <c r="AB134" s="284"/>
    </row>
    <row r="135" spans="1:28" s="64" customFormat="1" ht="23.25" customHeight="1" thickBot="1" x14ac:dyDescent="0.25">
      <c r="A135" s="435"/>
      <c r="B135" s="436"/>
      <c r="C135" s="439"/>
      <c r="D135" s="442"/>
      <c r="E135" s="409"/>
      <c r="F135" s="405" t="s">
        <v>22</v>
      </c>
      <c r="G135" s="406"/>
      <c r="H135" s="407"/>
      <c r="I135" s="29">
        <f>J135+L135</f>
        <v>508.8</v>
      </c>
      <c r="J135" s="30">
        <f>SUM(J132:J132)</f>
        <v>0</v>
      </c>
      <c r="K135" s="30">
        <f>SUM(K132:K132)</f>
        <v>0</v>
      </c>
      <c r="L135" s="31">
        <f>SUM(L132:L134)</f>
        <v>508.8</v>
      </c>
      <c r="M135" s="29">
        <f t="shared" si="136"/>
        <v>113</v>
      </c>
      <c r="N135" s="30">
        <f>SUM(N132)</f>
        <v>0</v>
      </c>
      <c r="O135" s="30">
        <f>SUM(O132)</f>
        <v>0</v>
      </c>
      <c r="P135" s="31">
        <f>SUM(P132+P133+P134)</f>
        <v>113</v>
      </c>
      <c r="Q135" s="29">
        <f t="shared" ref="Q135:Q139" si="137">R135+T135</f>
        <v>0</v>
      </c>
      <c r="R135" s="30">
        <f>SUM(R132)</f>
        <v>0</v>
      </c>
      <c r="S135" s="30">
        <f>SUM(S132)</f>
        <v>0</v>
      </c>
      <c r="T135" s="31">
        <f>SUM(T132)</f>
        <v>0</v>
      </c>
      <c r="U135" s="29">
        <f t="shared" ref="U135:U139" si="138">V135+X135</f>
        <v>0</v>
      </c>
      <c r="V135" s="30">
        <f>SUM(V132)</f>
        <v>0</v>
      </c>
      <c r="W135" s="30">
        <f>SUM(W132)</f>
        <v>0</v>
      </c>
      <c r="X135" s="31">
        <f>SUM(X132)</f>
        <v>0</v>
      </c>
      <c r="Y135" s="283"/>
      <c r="Z135" s="283"/>
      <c r="AA135" s="283"/>
      <c r="AB135" s="283"/>
    </row>
    <row r="136" spans="1:28" s="64" customFormat="1" ht="29.25" customHeight="1" x14ac:dyDescent="0.2">
      <c r="A136" s="499">
        <v>1</v>
      </c>
      <c r="B136" s="504">
        <v>4</v>
      </c>
      <c r="C136" s="509">
        <v>5</v>
      </c>
      <c r="D136" s="498" t="s">
        <v>231</v>
      </c>
      <c r="E136" s="510">
        <v>9</v>
      </c>
      <c r="F136" s="570" t="s">
        <v>18</v>
      </c>
      <c r="G136" s="572" t="s">
        <v>191</v>
      </c>
      <c r="H136" s="177" t="s">
        <v>21</v>
      </c>
      <c r="I136" s="150">
        <f t="shared" ref="I136" si="139">J136+L136</f>
        <v>0</v>
      </c>
      <c r="J136" s="148">
        <v>0</v>
      </c>
      <c r="K136" s="148">
        <v>0</v>
      </c>
      <c r="L136" s="149">
        <v>0</v>
      </c>
      <c r="M136" s="150">
        <v>127.4</v>
      </c>
      <c r="N136" s="370">
        <v>0</v>
      </c>
      <c r="O136" s="370">
        <v>0</v>
      </c>
      <c r="P136" s="149">
        <v>127.4</v>
      </c>
      <c r="Q136" s="150">
        <f t="shared" si="137"/>
        <v>300</v>
      </c>
      <c r="R136" s="148">
        <v>0</v>
      </c>
      <c r="S136" s="148">
        <v>0</v>
      </c>
      <c r="T136" s="149">
        <v>300</v>
      </c>
      <c r="U136" s="150">
        <f t="shared" si="138"/>
        <v>400</v>
      </c>
      <c r="V136" s="148">
        <v>0</v>
      </c>
      <c r="W136" s="148">
        <v>0</v>
      </c>
      <c r="X136" s="149">
        <v>400</v>
      </c>
      <c r="Y136" s="284"/>
      <c r="Z136" s="284"/>
      <c r="AA136" s="284"/>
      <c r="AB136" s="284"/>
    </row>
    <row r="137" spans="1:28" s="64" customFormat="1" ht="29.25" customHeight="1" x14ac:dyDescent="0.2">
      <c r="A137" s="499"/>
      <c r="B137" s="504"/>
      <c r="C137" s="437"/>
      <c r="D137" s="440"/>
      <c r="E137" s="408"/>
      <c r="F137" s="411"/>
      <c r="G137" s="432"/>
      <c r="H137" s="212" t="s">
        <v>249</v>
      </c>
      <c r="I137" s="144"/>
      <c r="J137" s="348"/>
      <c r="K137" s="348"/>
      <c r="L137" s="143"/>
      <c r="M137" s="144">
        <v>50</v>
      </c>
      <c r="N137" s="377"/>
      <c r="O137" s="377"/>
      <c r="P137" s="143">
        <v>50</v>
      </c>
      <c r="Q137" s="144"/>
      <c r="R137" s="348"/>
      <c r="S137" s="348"/>
      <c r="T137" s="143"/>
      <c r="U137" s="144"/>
      <c r="V137" s="348"/>
      <c r="W137" s="348"/>
      <c r="X137" s="143"/>
      <c r="Y137" s="284"/>
      <c r="Z137" s="284"/>
      <c r="AA137" s="284"/>
      <c r="AB137" s="284"/>
    </row>
    <row r="138" spans="1:28" s="64" customFormat="1" ht="29.25" customHeight="1" thickBot="1" x14ac:dyDescent="0.25">
      <c r="A138" s="499"/>
      <c r="B138" s="504"/>
      <c r="C138" s="437"/>
      <c r="D138" s="440"/>
      <c r="E138" s="408"/>
      <c r="F138" s="571"/>
      <c r="G138" s="573"/>
      <c r="H138" s="178" t="s">
        <v>20</v>
      </c>
      <c r="I138" s="145"/>
      <c r="J138" s="146"/>
      <c r="K138" s="146"/>
      <c r="L138" s="147"/>
      <c r="M138" s="145">
        <f t="shared" ref="M138" si="140">N138+P138</f>
        <v>300</v>
      </c>
      <c r="N138" s="146"/>
      <c r="O138" s="146"/>
      <c r="P138" s="147">
        <v>300</v>
      </c>
      <c r="Q138" s="145">
        <f t="shared" si="137"/>
        <v>200</v>
      </c>
      <c r="R138" s="146"/>
      <c r="S138" s="146"/>
      <c r="T138" s="147">
        <v>200</v>
      </c>
      <c r="U138" s="145">
        <f t="shared" si="138"/>
        <v>400</v>
      </c>
      <c r="V138" s="146"/>
      <c r="W138" s="146"/>
      <c r="X138" s="147">
        <v>400</v>
      </c>
      <c r="Y138" s="284"/>
      <c r="Z138" s="284"/>
      <c r="AA138" s="284"/>
      <c r="AB138" s="284"/>
    </row>
    <row r="139" spans="1:28" s="64" customFormat="1" ht="29.25" customHeight="1" thickBot="1" x14ac:dyDescent="0.25">
      <c r="A139" s="499"/>
      <c r="B139" s="504"/>
      <c r="C139" s="437"/>
      <c r="D139" s="440"/>
      <c r="E139" s="408"/>
      <c r="F139" s="405" t="s">
        <v>22</v>
      </c>
      <c r="G139" s="406"/>
      <c r="H139" s="407"/>
      <c r="I139" s="367">
        <f>J139+L139</f>
        <v>0</v>
      </c>
      <c r="J139" s="368">
        <f>SUM(J136)</f>
        <v>0</v>
      </c>
      <c r="K139" s="368">
        <f>SUM(K136)</f>
        <v>0</v>
      </c>
      <c r="L139" s="369">
        <f>SUM(L136,L138)</f>
        <v>0</v>
      </c>
      <c r="M139" s="367">
        <f>N139+P139</f>
        <v>477.4</v>
      </c>
      <c r="N139" s="368">
        <f>SUM(N136:N138)</f>
        <v>0</v>
      </c>
      <c r="O139" s="368">
        <f t="shared" ref="O139:P139" si="141">SUM(O136:O138)</f>
        <v>0</v>
      </c>
      <c r="P139" s="368">
        <f t="shared" si="141"/>
        <v>477.4</v>
      </c>
      <c r="Q139" s="367">
        <f t="shared" si="137"/>
        <v>500</v>
      </c>
      <c r="R139" s="368">
        <f>SUM(R136)</f>
        <v>0</v>
      </c>
      <c r="S139" s="368">
        <f>SUM(S136)</f>
        <v>0</v>
      </c>
      <c r="T139" s="369">
        <f>SUM(T136,T138)</f>
        <v>500</v>
      </c>
      <c r="U139" s="43">
        <f t="shared" si="138"/>
        <v>800</v>
      </c>
      <c r="V139" s="44">
        <f>SUM(V136)</f>
        <v>0</v>
      </c>
      <c r="W139" s="44">
        <f>SUM(W136)</f>
        <v>0</v>
      </c>
      <c r="X139" s="346">
        <f>SUM(X136,X138)</f>
        <v>800</v>
      </c>
      <c r="Y139" s="283"/>
      <c r="Z139" s="283"/>
      <c r="AA139" s="283"/>
      <c r="AB139" s="283"/>
    </row>
    <row r="140" spans="1:28" s="64" customFormat="1" ht="29.25" customHeight="1" x14ac:dyDescent="0.2">
      <c r="A140" s="499">
        <v>1</v>
      </c>
      <c r="B140" s="504">
        <v>4</v>
      </c>
      <c r="C140" s="509">
        <v>6</v>
      </c>
      <c r="D140" s="498" t="s">
        <v>206</v>
      </c>
      <c r="E140" s="510">
        <v>9</v>
      </c>
      <c r="F140" s="411" t="s">
        <v>18</v>
      </c>
      <c r="G140" s="432" t="s">
        <v>201</v>
      </c>
      <c r="H140" s="366" t="s">
        <v>20</v>
      </c>
      <c r="I140" s="363">
        <f t="shared" ref="I140" si="142">J140+L140</f>
        <v>293.60000000000002</v>
      </c>
      <c r="J140" s="364"/>
      <c r="K140" s="364"/>
      <c r="L140" s="38">
        <v>293.60000000000002</v>
      </c>
      <c r="M140" s="363">
        <f t="shared" ref="M140" si="143">N140+P140</f>
        <v>639.29999999999995</v>
      </c>
      <c r="N140" s="364"/>
      <c r="O140" s="364"/>
      <c r="P140" s="316">
        <v>639.29999999999995</v>
      </c>
      <c r="Q140" s="150">
        <f t="shared" ref="Q140:Q165" si="144">R140+T140</f>
        <v>800</v>
      </c>
      <c r="R140" s="148"/>
      <c r="S140" s="148"/>
      <c r="T140" s="149">
        <v>800</v>
      </c>
      <c r="U140" s="77">
        <f t="shared" ref="U140:U165" si="145">V140+X140</f>
        <v>600</v>
      </c>
      <c r="V140" s="242"/>
      <c r="W140" s="242"/>
      <c r="X140" s="156">
        <v>600</v>
      </c>
      <c r="Y140" s="284"/>
      <c r="Z140" s="284"/>
      <c r="AA140" s="284"/>
      <c r="AB140" s="284"/>
    </row>
    <row r="141" spans="1:28" s="64" customFormat="1" ht="29.25" customHeight="1" x14ac:dyDescent="0.2">
      <c r="A141" s="499"/>
      <c r="B141" s="504"/>
      <c r="C141" s="437"/>
      <c r="D141" s="440"/>
      <c r="E141" s="510"/>
      <c r="F141" s="411"/>
      <c r="G141" s="432"/>
      <c r="H141" s="385" t="s">
        <v>255</v>
      </c>
      <c r="I141" s="270"/>
      <c r="J141" s="333"/>
      <c r="K141" s="333"/>
      <c r="L141" s="313"/>
      <c r="M141" s="270">
        <f>N141+P141</f>
        <v>600</v>
      </c>
      <c r="N141" s="333"/>
      <c r="O141" s="333"/>
      <c r="P141" s="271">
        <v>600</v>
      </c>
      <c r="Q141" s="144"/>
      <c r="R141" s="348"/>
      <c r="S141" s="348"/>
      <c r="T141" s="143"/>
      <c r="U141" s="77"/>
      <c r="V141" s="315"/>
      <c r="W141" s="315"/>
      <c r="X141" s="156"/>
      <c r="Y141" s="284"/>
      <c r="Z141" s="284"/>
      <c r="AA141" s="284"/>
      <c r="AB141" s="284"/>
    </row>
    <row r="142" spans="1:28" s="64" customFormat="1" ht="29.25" customHeight="1" x14ac:dyDescent="0.2">
      <c r="A142" s="499"/>
      <c r="B142" s="504"/>
      <c r="C142" s="437"/>
      <c r="D142" s="440"/>
      <c r="E142" s="510"/>
      <c r="F142" s="411"/>
      <c r="G142" s="432"/>
      <c r="H142" s="362" t="s">
        <v>249</v>
      </c>
      <c r="I142" s="270"/>
      <c r="J142" s="333"/>
      <c r="K142" s="333"/>
      <c r="L142" s="313"/>
      <c r="M142" s="144">
        <v>260.7</v>
      </c>
      <c r="N142" s="374"/>
      <c r="O142" s="374"/>
      <c r="P142" s="143">
        <v>260.7</v>
      </c>
      <c r="Q142" s="144"/>
      <c r="R142" s="348"/>
      <c r="S142" s="348"/>
      <c r="T142" s="143"/>
      <c r="U142" s="77"/>
      <c r="V142" s="349"/>
      <c r="W142" s="349"/>
      <c r="X142" s="156"/>
      <c r="Y142" s="284"/>
      <c r="Z142" s="284"/>
      <c r="AA142" s="284"/>
      <c r="AB142" s="284"/>
    </row>
    <row r="143" spans="1:28" s="64" customFormat="1" ht="29.25" customHeight="1" thickBot="1" x14ac:dyDescent="0.25">
      <c r="A143" s="499"/>
      <c r="B143" s="504"/>
      <c r="C143" s="437"/>
      <c r="D143" s="440"/>
      <c r="E143" s="510"/>
      <c r="F143" s="411"/>
      <c r="G143" s="432"/>
      <c r="H143" s="365" t="s">
        <v>180</v>
      </c>
      <c r="I143" s="145">
        <f t="shared" ref="I143" si="146">J143+L143</f>
        <v>20</v>
      </c>
      <c r="J143" s="146"/>
      <c r="K143" s="146"/>
      <c r="L143" s="213">
        <v>20</v>
      </c>
      <c r="M143" s="145">
        <f t="shared" ref="M143" si="147">N143+P143</f>
        <v>0</v>
      </c>
      <c r="N143" s="146"/>
      <c r="O143" s="146"/>
      <c r="P143" s="147"/>
      <c r="Q143" s="145">
        <f t="shared" si="144"/>
        <v>0</v>
      </c>
      <c r="R143" s="146"/>
      <c r="S143" s="146"/>
      <c r="T143" s="147"/>
      <c r="U143" s="77">
        <f t="shared" si="145"/>
        <v>0</v>
      </c>
      <c r="V143" s="262"/>
      <c r="W143" s="262"/>
      <c r="X143" s="156"/>
      <c r="Y143" s="284"/>
      <c r="Z143" s="284"/>
      <c r="AA143" s="284"/>
      <c r="AB143" s="284"/>
    </row>
    <row r="144" spans="1:28" s="64" customFormat="1" ht="29.25" customHeight="1" thickBot="1" x14ac:dyDescent="0.25">
      <c r="A144" s="499"/>
      <c r="B144" s="504"/>
      <c r="C144" s="437"/>
      <c r="D144" s="440"/>
      <c r="E144" s="510"/>
      <c r="F144" s="405" t="s">
        <v>22</v>
      </c>
      <c r="G144" s="406"/>
      <c r="H144" s="407"/>
      <c r="I144" s="43">
        <f>J144+L144</f>
        <v>313.60000000000002</v>
      </c>
      <c r="J144" s="44">
        <f>SUM(J140)</f>
        <v>0</v>
      </c>
      <c r="K144" s="44">
        <f>SUM(K140)</f>
        <v>0</v>
      </c>
      <c r="L144" s="346">
        <f>L140+L143</f>
        <v>313.60000000000002</v>
      </c>
      <c r="M144" s="43">
        <f>N144+P144</f>
        <v>1500</v>
      </c>
      <c r="N144" s="44">
        <f>SUM(N140)</f>
        <v>0</v>
      </c>
      <c r="O144" s="44">
        <f>SUM(O140)</f>
        <v>0</v>
      </c>
      <c r="P144" s="346">
        <f>SUM(P140:P143)</f>
        <v>1500</v>
      </c>
      <c r="Q144" s="43">
        <f t="shared" si="144"/>
        <v>800</v>
      </c>
      <c r="R144" s="44">
        <f>SUM(R140)</f>
        <v>0</v>
      </c>
      <c r="S144" s="44">
        <f>SUM(S140)</f>
        <v>0</v>
      </c>
      <c r="T144" s="346">
        <f>SUM(T140)</f>
        <v>800</v>
      </c>
      <c r="U144" s="15">
        <f t="shared" si="145"/>
        <v>600</v>
      </c>
      <c r="V144" s="16">
        <f>SUM(V140)</f>
        <v>0</v>
      </c>
      <c r="W144" s="16">
        <f>SUM(W140)</f>
        <v>0</v>
      </c>
      <c r="X144" s="17">
        <f>SUM(X140)</f>
        <v>600</v>
      </c>
      <c r="Y144" s="283"/>
      <c r="Z144" s="283"/>
      <c r="AA144" s="283"/>
      <c r="AB144" s="283"/>
    </row>
    <row r="145" spans="1:29" s="64" customFormat="1" ht="26.25" customHeight="1" x14ac:dyDescent="0.2">
      <c r="A145" s="434">
        <v>1</v>
      </c>
      <c r="B145" s="402">
        <v>4</v>
      </c>
      <c r="C145" s="403">
        <v>7</v>
      </c>
      <c r="D145" s="440" t="s">
        <v>171</v>
      </c>
      <c r="E145" s="431">
        <v>9</v>
      </c>
      <c r="F145" s="411" t="s">
        <v>18</v>
      </c>
      <c r="G145" s="411" t="s">
        <v>190</v>
      </c>
      <c r="H145" s="156" t="s">
        <v>21</v>
      </c>
      <c r="I145" s="150">
        <f>J145+L145</f>
        <v>0</v>
      </c>
      <c r="J145" s="148"/>
      <c r="K145" s="148"/>
      <c r="L145" s="149"/>
      <c r="M145" s="150">
        <f t="shared" ref="M145" si="148">N145+P145</f>
        <v>0</v>
      </c>
      <c r="N145" s="148"/>
      <c r="O145" s="148"/>
      <c r="P145" s="149"/>
      <c r="Q145" s="150">
        <f t="shared" si="144"/>
        <v>300</v>
      </c>
      <c r="R145" s="148"/>
      <c r="S145" s="148"/>
      <c r="T145" s="149">
        <v>300</v>
      </c>
      <c r="U145" s="150">
        <f t="shared" si="145"/>
        <v>500</v>
      </c>
      <c r="V145" s="148"/>
      <c r="W145" s="148"/>
      <c r="X145" s="149">
        <v>500</v>
      </c>
      <c r="Y145" s="284"/>
      <c r="Z145" s="284"/>
      <c r="AA145" s="284"/>
      <c r="AB145" s="284"/>
    </row>
    <row r="146" spans="1:29" s="64" customFormat="1" ht="26.25" customHeight="1" thickBot="1" x14ac:dyDescent="0.25">
      <c r="A146" s="434"/>
      <c r="B146" s="402"/>
      <c r="C146" s="404"/>
      <c r="D146" s="441"/>
      <c r="E146" s="431"/>
      <c r="F146" s="411"/>
      <c r="G146" s="411"/>
      <c r="H146" s="143" t="s">
        <v>20</v>
      </c>
      <c r="I146" s="154">
        <f>J146+L146</f>
        <v>0</v>
      </c>
      <c r="J146" s="182"/>
      <c r="K146" s="182"/>
      <c r="L146" s="156"/>
      <c r="M146" s="154">
        <f>N146+P146</f>
        <v>0</v>
      </c>
      <c r="N146" s="223"/>
      <c r="O146" s="223"/>
      <c r="P146" s="156"/>
      <c r="Q146" s="154">
        <f t="shared" si="144"/>
        <v>30</v>
      </c>
      <c r="R146" s="281"/>
      <c r="S146" s="281"/>
      <c r="T146" s="156">
        <v>30</v>
      </c>
      <c r="U146" s="154">
        <f t="shared" si="145"/>
        <v>50</v>
      </c>
      <c r="V146" s="182"/>
      <c r="W146" s="182"/>
      <c r="X146" s="156">
        <v>50</v>
      </c>
      <c r="Y146" s="284"/>
      <c r="Z146" s="284"/>
      <c r="AA146" s="284"/>
      <c r="AB146" s="284"/>
    </row>
    <row r="147" spans="1:29" s="64" customFormat="1" ht="26.25" customHeight="1" thickBot="1" x14ac:dyDescent="0.25">
      <c r="A147" s="435"/>
      <c r="B147" s="436"/>
      <c r="C147" s="449"/>
      <c r="D147" s="442"/>
      <c r="E147" s="409"/>
      <c r="F147" s="405" t="s">
        <v>22</v>
      </c>
      <c r="G147" s="406"/>
      <c r="H147" s="407"/>
      <c r="I147" s="15">
        <f>J147+L147</f>
        <v>0</v>
      </c>
      <c r="J147" s="16">
        <f>SUM(J145:J146)</f>
        <v>0</v>
      </c>
      <c r="K147" s="16">
        <f t="shared" ref="K147:L147" si="149">SUM(K145:K146)</f>
        <v>0</v>
      </c>
      <c r="L147" s="16">
        <f t="shared" si="149"/>
        <v>0</v>
      </c>
      <c r="M147" s="15">
        <f>N147+P147</f>
        <v>0</v>
      </c>
      <c r="N147" s="16">
        <f>SUM(N145:N146)</f>
        <v>0</v>
      </c>
      <c r="O147" s="16">
        <f t="shared" ref="O147:P147" si="150">SUM(O145:O146)</f>
        <v>0</v>
      </c>
      <c r="P147" s="17">
        <f t="shared" si="150"/>
        <v>0</v>
      </c>
      <c r="Q147" s="15">
        <f t="shared" si="144"/>
        <v>330</v>
      </c>
      <c r="R147" s="16">
        <f>SUM(R145:R146)</f>
        <v>0</v>
      </c>
      <c r="S147" s="16">
        <f t="shared" ref="S147:T147" si="151">SUM(S145:S146)</f>
        <v>0</v>
      </c>
      <c r="T147" s="17">
        <f t="shared" si="151"/>
        <v>330</v>
      </c>
      <c r="U147" s="15">
        <f t="shared" si="145"/>
        <v>550</v>
      </c>
      <c r="V147" s="16">
        <f>SUM(V145:V146)</f>
        <v>0</v>
      </c>
      <c r="W147" s="16">
        <f t="shared" ref="W147:X147" si="152">SUM(W145:W146)</f>
        <v>0</v>
      </c>
      <c r="X147" s="17">
        <f t="shared" si="152"/>
        <v>550</v>
      </c>
      <c r="Y147" s="283"/>
      <c r="Z147" s="283"/>
      <c r="AA147" s="283"/>
      <c r="AB147" s="283"/>
    </row>
    <row r="148" spans="1:29" s="64" customFormat="1" ht="28.5" customHeight="1" x14ac:dyDescent="0.2">
      <c r="A148" s="488">
        <v>1</v>
      </c>
      <c r="B148" s="401">
        <v>4</v>
      </c>
      <c r="C148" s="437">
        <v>8</v>
      </c>
      <c r="D148" s="440" t="s">
        <v>172</v>
      </c>
      <c r="E148" s="408">
        <v>9</v>
      </c>
      <c r="F148" s="410" t="s">
        <v>18</v>
      </c>
      <c r="G148" s="410" t="s">
        <v>189</v>
      </c>
      <c r="H148" s="192" t="s">
        <v>20</v>
      </c>
      <c r="I148" s="263">
        <f t="shared" ref="I148" si="153">J148+L148</f>
        <v>0.6</v>
      </c>
      <c r="J148" s="264"/>
      <c r="K148" s="264"/>
      <c r="L148" s="265">
        <v>0.6</v>
      </c>
      <c r="M148" s="263">
        <f t="shared" ref="M148" si="154">N148+P148</f>
        <v>50</v>
      </c>
      <c r="N148" s="264"/>
      <c r="O148" s="264"/>
      <c r="P148" s="265">
        <v>50</v>
      </c>
      <c r="Q148" s="263">
        <f t="shared" si="144"/>
        <v>0</v>
      </c>
      <c r="R148" s="264"/>
      <c r="S148" s="264"/>
      <c r="T148" s="265"/>
      <c r="U148" s="263">
        <f t="shared" si="145"/>
        <v>0</v>
      </c>
      <c r="V148" s="264"/>
      <c r="W148" s="264"/>
      <c r="X148" s="265"/>
      <c r="Y148" s="283"/>
      <c r="Z148" s="283"/>
      <c r="AA148" s="283"/>
      <c r="AB148" s="283"/>
    </row>
    <row r="149" spans="1:29" s="310" customFormat="1" ht="28.5" customHeight="1" thickBot="1" x14ac:dyDescent="0.25">
      <c r="A149" s="489"/>
      <c r="B149" s="402"/>
      <c r="C149" s="438"/>
      <c r="D149" s="441"/>
      <c r="E149" s="431"/>
      <c r="F149" s="411"/>
      <c r="G149" s="411"/>
      <c r="H149" s="192" t="s">
        <v>21</v>
      </c>
      <c r="I149" s="311"/>
      <c r="J149" s="312"/>
      <c r="K149" s="312"/>
      <c r="L149" s="313"/>
      <c r="M149" s="311">
        <f>N149+P149</f>
        <v>453.7</v>
      </c>
      <c r="N149" s="312"/>
      <c r="O149" s="312"/>
      <c r="P149" s="313">
        <v>453.7</v>
      </c>
      <c r="Q149" s="311"/>
      <c r="R149" s="312"/>
      <c r="S149" s="312"/>
      <c r="T149" s="313"/>
      <c r="U149" s="311"/>
      <c r="V149" s="312"/>
      <c r="W149" s="312"/>
      <c r="X149" s="313"/>
      <c r="Y149" s="283"/>
      <c r="Z149" s="283"/>
      <c r="AA149" s="283"/>
      <c r="AB149" s="283"/>
    </row>
    <row r="150" spans="1:29" s="64" customFormat="1" ht="28.5" hidden="1" customHeight="1" thickBot="1" x14ac:dyDescent="0.25">
      <c r="A150" s="489"/>
      <c r="B150" s="402"/>
      <c r="C150" s="438"/>
      <c r="D150" s="441"/>
      <c r="E150" s="431"/>
      <c r="F150" s="453"/>
      <c r="G150" s="453"/>
      <c r="H150" s="192" t="s">
        <v>237</v>
      </c>
      <c r="I150" s="189"/>
      <c r="J150" s="190"/>
      <c r="K150" s="190"/>
      <c r="L150" s="191"/>
      <c r="M150" s="189">
        <f t="shared" ref="M150" si="155">N150+P150</f>
        <v>0</v>
      </c>
      <c r="N150" s="190"/>
      <c r="O150" s="190"/>
      <c r="P150" s="191"/>
      <c r="Q150" s="189">
        <f t="shared" si="144"/>
        <v>0</v>
      </c>
      <c r="R150" s="190"/>
      <c r="S150" s="190"/>
      <c r="T150" s="191"/>
      <c r="U150" s="189">
        <f t="shared" si="145"/>
        <v>0</v>
      </c>
      <c r="V150" s="190"/>
      <c r="W150" s="190"/>
      <c r="X150" s="191"/>
      <c r="Y150" s="283"/>
      <c r="Z150" s="283"/>
      <c r="AA150" s="283"/>
      <c r="AB150" s="283"/>
    </row>
    <row r="151" spans="1:29" s="64" customFormat="1" ht="31.5" customHeight="1" thickBot="1" x14ac:dyDescent="0.3">
      <c r="A151" s="490"/>
      <c r="B151" s="436"/>
      <c r="C151" s="439"/>
      <c r="D151" s="442"/>
      <c r="E151" s="409"/>
      <c r="F151" s="405" t="s">
        <v>22</v>
      </c>
      <c r="G151" s="406"/>
      <c r="H151" s="407"/>
      <c r="I151" s="15">
        <f>L151+J151</f>
        <v>0.6</v>
      </c>
      <c r="J151" s="16">
        <f>J148</f>
        <v>0</v>
      </c>
      <c r="K151" s="16">
        <f>K148</f>
        <v>0</v>
      </c>
      <c r="L151" s="17">
        <f>L148+L150+L149</f>
        <v>0.6</v>
      </c>
      <c r="M151" s="15">
        <f>N151+P151</f>
        <v>503.7</v>
      </c>
      <c r="N151" s="16">
        <f>N148</f>
        <v>0</v>
      </c>
      <c r="O151" s="16">
        <f>O148</f>
        <v>0</v>
      </c>
      <c r="P151" s="17">
        <f>P148+P150+P149</f>
        <v>503.7</v>
      </c>
      <c r="Q151" s="15">
        <f t="shared" si="144"/>
        <v>0</v>
      </c>
      <c r="R151" s="16">
        <f>R148</f>
        <v>0</v>
      </c>
      <c r="S151" s="16">
        <f>S148</f>
        <v>0</v>
      </c>
      <c r="T151" s="17">
        <f>T148</f>
        <v>0</v>
      </c>
      <c r="U151" s="15">
        <f t="shared" si="145"/>
        <v>0</v>
      </c>
      <c r="V151" s="16">
        <f>V148</f>
        <v>0</v>
      </c>
      <c r="W151" s="16">
        <f>W148</f>
        <v>0</v>
      </c>
      <c r="X151" s="17">
        <f>X148</f>
        <v>0</v>
      </c>
      <c r="Y151" s="283"/>
      <c r="Z151" s="283"/>
      <c r="AA151" s="283"/>
      <c r="AB151" s="283"/>
      <c r="AC151" s="194"/>
    </row>
    <row r="152" spans="1:29" s="64" customFormat="1" ht="20.25" customHeight="1" x14ac:dyDescent="0.2">
      <c r="A152" s="488">
        <v>1</v>
      </c>
      <c r="B152" s="401">
        <v>4</v>
      </c>
      <c r="C152" s="437">
        <v>9</v>
      </c>
      <c r="D152" s="441" t="s">
        <v>207</v>
      </c>
      <c r="E152" s="431">
        <v>9</v>
      </c>
      <c r="F152" s="410" t="s">
        <v>18</v>
      </c>
      <c r="G152" s="410" t="s">
        <v>188</v>
      </c>
      <c r="H152" s="149" t="s">
        <v>20</v>
      </c>
      <c r="I152" s="263">
        <f t="shared" ref="I152:I159" si="156">J152+L152</f>
        <v>140</v>
      </c>
      <c r="J152" s="264"/>
      <c r="K152" s="264"/>
      <c r="L152" s="265">
        <f>70+70</f>
        <v>140</v>
      </c>
      <c r="M152" s="263">
        <f t="shared" ref="M152" si="157">N152+P152</f>
        <v>0</v>
      </c>
      <c r="N152" s="264"/>
      <c r="O152" s="264"/>
      <c r="P152" s="265"/>
      <c r="Q152" s="263">
        <f t="shared" si="144"/>
        <v>0</v>
      </c>
      <c r="R152" s="264"/>
      <c r="S152" s="264"/>
      <c r="T152" s="265"/>
      <c r="U152" s="263">
        <f t="shared" si="145"/>
        <v>0</v>
      </c>
      <c r="V152" s="264"/>
      <c r="W152" s="264"/>
      <c r="X152" s="265"/>
      <c r="Y152" s="283"/>
      <c r="Z152" s="283"/>
      <c r="AA152" s="283"/>
      <c r="AB152" s="283"/>
    </row>
    <row r="153" spans="1:29" s="64" customFormat="1" ht="22.5" customHeight="1" thickBot="1" x14ac:dyDescent="0.25">
      <c r="A153" s="489"/>
      <c r="B153" s="402"/>
      <c r="C153" s="438"/>
      <c r="D153" s="441"/>
      <c r="E153" s="431"/>
      <c r="F153" s="453"/>
      <c r="G153" s="453"/>
      <c r="H153" s="222" t="s">
        <v>180</v>
      </c>
      <c r="I153" s="189">
        <f t="shared" ref="I153" si="158">J153+L153</f>
        <v>89.4</v>
      </c>
      <c r="J153" s="190"/>
      <c r="K153" s="190"/>
      <c r="L153" s="191">
        <v>89.4</v>
      </c>
      <c r="M153" s="189">
        <f t="shared" ref="M153" si="159">N153+P153</f>
        <v>0</v>
      </c>
      <c r="N153" s="190"/>
      <c r="O153" s="190"/>
      <c r="P153" s="191"/>
      <c r="Q153" s="189">
        <f t="shared" si="144"/>
        <v>0</v>
      </c>
      <c r="R153" s="190"/>
      <c r="S153" s="190"/>
      <c r="T153" s="191"/>
      <c r="U153" s="189">
        <f t="shared" si="145"/>
        <v>0</v>
      </c>
      <c r="V153" s="190"/>
      <c r="W153" s="190"/>
      <c r="X153" s="191"/>
      <c r="Y153" s="283"/>
      <c r="Z153" s="283"/>
      <c r="AA153" s="283"/>
      <c r="AB153" s="283"/>
    </row>
    <row r="154" spans="1:29" s="64" customFormat="1" ht="24.75" customHeight="1" thickBot="1" x14ac:dyDescent="0.3">
      <c r="A154" s="490"/>
      <c r="B154" s="436"/>
      <c r="C154" s="439"/>
      <c r="D154" s="442"/>
      <c r="E154" s="409"/>
      <c r="F154" s="405" t="s">
        <v>22</v>
      </c>
      <c r="G154" s="406"/>
      <c r="H154" s="407"/>
      <c r="I154" s="15">
        <f>L154+J154</f>
        <v>229.4</v>
      </c>
      <c r="J154" s="16">
        <f>J152</f>
        <v>0</v>
      </c>
      <c r="K154" s="16">
        <f>K152</f>
        <v>0</v>
      </c>
      <c r="L154" s="17">
        <f>L152+L153</f>
        <v>229.4</v>
      </c>
      <c r="M154" s="15">
        <f>N154+P154</f>
        <v>0</v>
      </c>
      <c r="N154" s="16">
        <f>N152</f>
        <v>0</v>
      </c>
      <c r="O154" s="16">
        <f>O152</f>
        <v>0</v>
      </c>
      <c r="P154" s="17">
        <f>P152</f>
        <v>0</v>
      </c>
      <c r="Q154" s="15">
        <f t="shared" si="144"/>
        <v>0</v>
      </c>
      <c r="R154" s="16">
        <f>R152</f>
        <v>0</v>
      </c>
      <c r="S154" s="16">
        <f>S152</f>
        <v>0</v>
      </c>
      <c r="T154" s="17">
        <f>T152</f>
        <v>0</v>
      </c>
      <c r="U154" s="15">
        <f t="shared" si="145"/>
        <v>0</v>
      </c>
      <c r="V154" s="16">
        <f>V152</f>
        <v>0</v>
      </c>
      <c r="W154" s="16">
        <f>W152</f>
        <v>0</v>
      </c>
      <c r="X154" s="17">
        <f>X152</f>
        <v>0</v>
      </c>
      <c r="Y154" s="283"/>
      <c r="Z154" s="283"/>
      <c r="AA154" s="283"/>
      <c r="AB154" s="283"/>
      <c r="AC154" s="194"/>
    </row>
    <row r="155" spans="1:29" s="64" customFormat="1" ht="20.25" customHeight="1" x14ac:dyDescent="0.2">
      <c r="A155" s="485">
        <v>1</v>
      </c>
      <c r="B155" s="401">
        <v>4</v>
      </c>
      <c r="C155" s="437">
        <v>10</v>
      </c>
      <c r="D155" s="440" t="s">
        <v>185</v>
      </c>
      <c r="E155" s="408">
        <v>9</v>
      </c>
      <c r="F155" s="411" t="s">
        <v>18</v>
      </c>
      <c r="G155" s="432" t="s">
        <v>187</v>
      </c>
      <c r="H155" s="228" t="s">
        <v>21</v>
      </c>
      <c r="I155" s="154">
        <f t="shared" si="156"/>
        <v>594.4</v>
      </c>
      <c r="J155" s="240"/>
      <c r="K155" s="240"/>
      <c r="L155" s="156">
        <v>594.4</v>
      </c>
      <c r="M155" s="154"/>
      <c r="N155" s="223"/>
      <c r="O155" s="223"/>
      <c r="P155" s="156"/>
      <c r="Q155" s="154">
        <f t="shared" si="144"/>
        <v>600</v>
      </c>
      <c r="R155" s="281"/>
      <c r="S155" s="281"/>
      <c r="T155" s="156">
        <v>600</v>
      </c>
      <c r="U155" s="154">
        <f t="shared" si="145"/>
        <v>600</v>
      </c>
      <c r="V155" s="216"/>
      <c r="W155" s="216"/>
      <c r="X155" s="156">
        <v>600</v>
      </c>
      <c r="Y155" s="284"/>
      <c r="Z155" s="284"/>
      <c r="AA155" s="284"/>
      <c r="AB155" s="284"/>
    </row>
    <row r="156" spans="1:29" s="64" customFormat="1" ht="20.25" customHeight="1" thickBot="1" x14ac:dyDescent="0.25">
      <c r="A156" s="486"/>
      <c r="B156" s="402"/>
      <c r="C156" s="438"/>
      <c r="D156" s="441"/>
      <c r="E156" s="431"/>
      <c r="F156" s="411"/>
      <c r="G156" s="432"/>
      <c r="H156" s="178" t="s">
        <v>20</v>
      </c>
      <c r="I156" s="175">
        <f t="shared" si="156"/>
        <v>27.5</v>
      </c>
      <c r="J156" s="239"/>
      <c r="K156" s="239"/>
      <c r="L156" s="91">
        <v>27.5</v>
      </c>
      <c r="M156" s="175"/>
      <c r="N156" s="226"/>
      <c r="O156" s="226"/>
      <c r="P156" s="91"/>
      <c r="Q156" s="175">
        <f t="shared" si="144"/>
        <v>50</v>
      </c>
      <c r="R156" s="277"/>
      <c r="S156" s="277"/>
      <c r="T156" s="91">
        <v>50</v>
      </c>
      <c r="U156" s="175">
        <f t="shared" si="145"/>
        <v>50</v>
      </c>
      <c r="V156" s="226"/>
      <c r="W156" s="226"/>
      <c r="X156" s="91">
        <v>50</v>
      </c>
      <c r="Y156" s="284"/>
      <c r="Z156" s="284"/>
      <c r="AA156" s="284"/>
      <c r="AB156" s="284"/>
    </row>
    <row r="157" spans="1:29" s="64" customFormat="1" ht="20.25" customHeight="1" thickBot="1" x14ac:dyDescent="0.25">
      <c r="A157" s="487"/>
      <c r="B157" s="436"/>
      <c r="C157" s="438"/>
      <c r="D157" s="441"/>
      <c r="E157" s="409"/>
      <c r="F157" s="405" t="s">
        <v>22</v>
      </c>
      <c r="G157" s="406"/>
      <c r="H157" s="407"/>
      <c r="I157" s="15">
        <f>J157+L157</f>
        <v>621.9</v>
      </c>
      <c r="J157" s="16"/>
      <c r="K157" s="16"/>
      <c r="L157" s="17">
        <f t="shared" ref="L157" si="160">L156+L155</f>
        <v>621.9</v>
      </c>
      <c r="M157" s="15">
        <f>N157+P157</f>
        <v>0</v>
      </c>
      <c r="N157" s="16"/>
      <c r="O157" s="16"/>
      <c r="P157" s="17">
        <f t="shared" ref="P157" si="161">P156+P155</f>
        <v>0</v>
      </c>
      <c r="Q157" s="15">
        <f t="shared" si="144"/>
        <v>650</v>
      </c>
      <c r="R157" s="16"/>
      <c r="S157" s="16"/>
      <c r="T157" s="17">
        <f t="shared" ref="T157" si="162">T156+T155</f>
        <v>650</v>
      </c>
      <c r="U157" s="15">
        <f t="shared" si="145"/>
        <v>650</v>
      </c>
      <c r="V157" s="16"/>
      <c r="W157" s="16"/>
      <c r="X157" s="17">
        <f t="shared" ref="X157" si="163">X156+X155</f>
        <v>650</v>
      </c>
      <c r="Y157" s="283"/>
      <c r="Z157" s="283"/>
      <c r="AA157" s="283"/>
      <c r="AB157" s="283"/>
    </row>
    <row r="158" spans="1:29" s="64" customFormat="1" ht="20.25" customHeight="1" x14ac:dyDescent="0.2">
      <c r="A158" s="499">
        <v>1</v>
      </c>
      <c r="B158" s="504">
        <v>4</v>
      </c>
      <c r="C158" s="509">
        <v>11</v>
      </c>
      <c r="D158" s="498" t="s">
        <v>186</v>
      </c>
      <c r="E158" s="510">
        <v>9</v>
      </c>
      <c r="F158" s="411" t="s">
        <v>18</v>
      </c>
      <c r="G158" s="432" t="s">
        <v>192</v>
      </c>
      <c r="H158" s="228" t="s">
        <v>21</v>
      </c>
      <c r="I158" s="154">
        <f t="shared" si="156"/>
        <v>91.9</v>
      </c>
      <c r="J158" s="240">
        <v>38.5</v>
      </c>
      <c r="K158" s="240"/>
      <c r="L158" s="156">
        <v>53.4</v>
      </c>
      <c r="M158" s="154"/>
      <c r="N158" s="223"/>
      <c r="O158" s="223"/>
      <c r="P158" s="156"/>
      <c r="Q158" s="154">
        <f t="shared" si="144"/>
        <v>400</v>
      </c>
      <c r="R158" s="281"/>
      <c r="S158" s="281"/>
      <c r="T158" s="156">
        <v>400</v>
      </c>
      <c r="U158" s="154">
        <f t="shared" si="145"/>
        <v>500</v>
      </c>
      <c r="V158" s="216"/>
      <c r="W158" s="216"/>
      <c r="X158" s="156">
        <v>500</v>
      </c>
      <c r="Y158" s="284"/>
      <c r="Z158" s="284"/>
      <c r="AA158" s="284"/>
      <c r="AB158" s="284"/>
    </row>
    <row r="159" spans="1:29" s="64" customFormat="1" ht="20.25" customHeight="1" thickBot="1" x14ac:dyDescent="0.25">
      <c r="A159" s="499"/>
      <c r="B159" s="504"/>
      <c r="C159" s="437"/>
      <c r="D159" s="440"/>
      <c r="E159" s="408"/>
      <c r="F159" s="411"/>
      <c r="G159" s="432"/>
      <c r="H159" s="179" t="s">
        <v>20</v>
      </c>
      <c r="I159" s="175">
        <f t="shared" si="156"/>
        <v>21.2</v>
      </c>
      <c r="J159" s="239"/>
      <c r="K159" s="239"/>
      <c r="L159" s="91">
        <v>21.2</v>
      </c>
      <c r="M159" s="175"/>
      <c r="N159" s="226"/>
      <c r="O159" s="226"/>
      <c r="P159" s="91"/>
      <c r="Q159" s="175">
        <f t="shared" si="144"/>
        <v>50</v>
      </c>
      <c r="R159" s="277"/>
      <c r="S159" s="277"/>
      <c r="T159" s="91">
        <v>50</v>
      </c>
      <c r="U159" s="175">
        <f t="shared" si="145"/>
        <v>50</v>
      </c>
      <c r="V159" s="226"/>
      <c r="W159" s="226"/>
      <c r="X159" s="91">
        <v>50</v>
      </c>
      <c r="Y159" s="284"/>
      <c r="Z159" s="284"/>
      <c r="AA159" s="284"/>
      <c r="AB159" s="284"/>
    </row>
    <row r="160" spans="1:29" s="64" customFormat="1" ht="20.25" customHeight="1" thickBot="1" x14ac:dyDescent="0.25">
      <c r="A160" s="499"/>
      <c r="B160" s="504"/>
      <c r="C160" s="437"/>
      <c r="D160" s="440"/>
      <c r="E160" s="408"/>
      <c r="F160" s="405" t="s">
        <v>22</v>
      </c>
      <c r="G160" s="406"/>
      <c r="H160" s="407"/>
      <c r="I160" s="15">
        <f>J160+L160</f>
        <v>113.1</v>
      </c>
      <c r="J160" s="16">
        <f t="shared" ref="J160:L160" si="164">J159+J158</f>
        <v>38.5</v>
      </c>
      <c r="K160" s="16"/>
      <c r="L160" s="17">
        <f t="shared" si="164"/>
        <v>74.599999999999994</v>
      </c>
      <c r="M160" s="15">
        <f>N160+P160</f>
        <v>0</v>
      </c>
      <c r="N160" s="16"/>
      <c r="O160" s="16"/>
      <c r="P160" s="17">
        <f t="shared" ref="P160" si="165">P159+P158</f>
        <v>0</v>
      </c>
      <c r="Q160" s="15">
        <f t="shared" si="144"/>
        <v>450</v>
      </c>
      <c r="R160" s="16"/>
      <c r="S160" s="16"/>
      <c r="T160" s="17">
        <f t="shared" ref="T160" si="166">T159+T158</f>
        <v>450</v>
      </c>
      <c r="U160" s="15">
        <f t="shared" si="145"/>
        <v>550</v>
      </c>
      <c r="V160" s="16"/>
      <c r="W160" s="16"/>
      <c r="X160" s="17">
        <f t="shared" ref="X160" si="167">X159+X158</f>
        <v>550</v>
      </c>
      <c r="Y160" s="283"/>
      <c r="Z160" s="283"/>
      <c r="AA160" s="283"/>
      <c r="AB160" s="283"/>
    </row>
    <row r="161" spans="1:29" s="64" customFormat="1" ht="29.25" customHeight="1" thickBot="1" x14ac:dyDescent="0.25">
      <c r="A161" s="499">
        <v>1</v>
      </c>
      <c r="B161" s="504">
        <v>4</v>
      </c>
      <c r="C161" s="509">
        <v>12</v>
      </c>
      <c r="D161" s="511" t="s">
        <v>211</v>
      </c>
      <c r="E161" s="512">
        <v>9</v>
      </c>
      <c r="F161" s="241" t="s">
        <v>18</v>
      </c>
      <c r="G161" s="255" t="s">
        <v>209</v>
      </c>
      <c r="H161" s="99" t="s">
        <v>20</v>
      </c>
      <c r="I161" s="154">
        <f t="shared" ref="I161" si="168">J161+L161</f>
        <v>200</v>
      </c>
      <c r="J161" s="254"/>
      <c r="K161" s="254"/>
      <c r="L161" s="140">
        <v>200</v>
      </c>
      <c r="M161" s="154">
        <f t="shared" ref="M161" si="169">N161+P161</f>
        <v>0</v>
      </c>
      <c r="N161" s="254"/>
      <c r="O161" s="254"/>
      <c r="P161" s="156"/>
      <c r="Q161" s="154">
        <f t="shared" si="144"/>
        <v>0</v>
      </c>
      <c r="R161" s="281"/>
      <c r="S161" s="281"/>
      <c r="T161" s="156"/>
      <c r="U161" s="154">
        <f t="shared" si="145"/>
        <v>0</v>
      </c>
      <c r="V161" s="254"/>
      <c r="W161" s="254"/>
      <c r="X161" s="156"/>
      <c r="Y161" s="284"/>
      <c r="Z161" s="284"/>
      <c r="AA161" s="284"/>
      <c r="AB161" s="284"/>
    </row>
    <row r="162" spans="1:29" s="64" customFormat="1" ht="29.25" customHeight="1" thickBot="1" x14ac:dyDescent="0.25">
      <c r="A162" s="499"/>
      <c r="B162" s="504"/>
      <c r="C162" s="437"/>
      <c r="D162" s="450"/>
      <c r="E162" s="510"/>
      <c r="F162" s="405" t="s">
        <v>22</v>
      </c>
      <c r="G162" s="406"/>
      <c r="H162" s="407"/>
      <c r="I162" s="15">
        <f>J162+L162</f>
        <v>200</v>
      </c>
      <c r="J162" s="16">
        <f>SUM(J161)</f>
        <v>0</v>
      </c>
      <c r="K162" s="16">
        <f>SUM(K161)</f>
        <v>0</v>
      </c>
      <c r="L162" s="17">
        <f>SUM(L161)</f>
        <v>200</v>
      </c>
      <c r="M162" s="15">
        <f>N162+P162</f>
        <v>0</v>
      </c>
      <c r="N162" s="16">
        <f>SUM(N161)</f>
        <v>0</v>
      </c>
      <c r="O162" s="16">
        <f>SUM(O161)</f>
        <v>0</v>
      </c>
      <c r="P162" s="17">
        <f>SUM(P161)</f>
        <v>0</v>
      </c>
      <c r="Q162" s="15">
        <f t="shared" si="144"/>
        <v>0</v>
      </c>
      <c r="R162" s="16">
        <f>SUM(R161)</f>
        <v>0</v>
      </c>
      <c r="S162" s="16">
        <f>SUM(S161)</f>
        <v>0</v>
      </c>
      <c r="T162" s="17">
        <f>SUM(T161)</f>
        <v>0</v>
      </c>
      <c r="U162" s="15">
        <f t="shared" si="145"/>
        <v>0</v>
      </c>
      <c r="V162" s="16">
        <f>SUM(V161)</f>
        <v>0</v>
      </c>
      <c r="W162" s="16">
        <f>SUM(W161)</f>
        <v>0</v>
      </c>
      <c r="X162" s="17">
        <f>SUM(X161)</f>
        <v>0</v>
      </c>
      <c r="Y162" s="283"/>
      <c r="Z162" s="283"/>
      <c r="AA162" s="283"/>
      <c r="AB162" s="283"/>
    </row>
    <row r="163" spans="1:29" s="62" customFormat="1" ht="17.25" customHeight="1" thickBot="1" x14ac:dyDescent="0.3">
      <c r="A163" s="502">
        <v>1</v>
      </c>
      <c r="B163" s="500">
        <v>4</v>
      </c>
      <c r="C163" s="405" t="s">
        <v>45</v>
      </c>
      <c r="D163" s="406"/>
      <c r="E163" s="406"/>
      <c r="F163" s="406"/>
      <c r="G163" s="406"/>
      <c r="H163" s="407"/>
      <c r="I163" s="171">
        <f>J163+L163</f>
        <v>709.4</v>
      </c>
      <c r="J163" s="80">
        <f>J159+J156+J152+J148+J146+J140+J138+J134+J130+J128+J124</f>
        <v>0</v>
      </c>
      <c r="K163" s="80">
        <f>K159+K156+K152+K148+K146+K140+K138+K134+K130+K128+K124</f>
        <v>0</v>
      </c>
      <c r="L163" s="80">
        <f>L159+L156+L152+L148+L146+L140+L138+L134+L130+L128+L124+L161</f>
        <v>709.4</v>
      </c>
      <c r="M163" s="171">
        <f>N163+P163</f>
        <v>1029.3</v>
      </c>
      <c r="N163" s="80">
        <f>N159+N156+N152+N148+N146+N140+N138+N134+N130+N128+N124</f>
        <v>0</v>
      </c>
      <c r="O163" s="80">
        <f>O159+O156+O152+O148+O146+O140+O138+O134+O130+O128+O124</f>
        <v>0</v>
      </c>
      <c r="P163" s="80">
        <f>P159+P156+P152+P148+P146+P140+P138+P134+P130+P128+P124</f>
        <v>1029.3</v>
      </c>
      <c r="Q163" s="171">
        <f t="shared" si="144"/>
        <v>1360</v>
      </c>
      <c r="R163" s="80">
        <f>R159+R156+R152+R148+R146+R140+R138+R134+R130+R128+R124</f>
        <v>0</v>
      </c>
      <c r="S163" s="80">
        <f>S159+S156+S152+S148+S146+S140+S138+S134+S130+S128+S124</f>
        <v>0</v>
      </c>
      <c r="T163" s="208">
        <f>T159+T156+T152+T148+T146+T140+T138+T134+T130+T128+T124</f>
        <v>1360</v>
      </c>
      <c r="U163" s="171">
        <f t="shared" si="145"/>
        <v>1600</v>
      </c>
      <c r="V163" s="80">
        <f>V159+V156+V152+V148+V146+V140+V138+V134+V130+V128+V124</f>
        <v>0</v>
      </c>
      <c r="W163" s="80">
        <f>W159+W156+W152+W148+W146+W140+W138+W134+W130+W128+W124</f>
        <v>0</v>
      </c>
      <c r="X163" s="208">
        <f>X159+X156+X152+X148+X146+X140+X138+X134+X130+X128+X124</f>
        <v>1600</v>
      </c>
      <c r="Y163" s="304"/>
      <c r="Z163" s="284"/>
      <c r="AA163" s="284"/>
      <c r="AB163" s="284"/>
      <c r="AC163" s="194"/>
    </row>
    <row r="164" spans="1:29" s="62" customFormat="1" ht="19.5" customHeight="1" thickBot="1" x14ac:dyDescent="0.3">
      <c r="A164" s="503"/>
      <c r="B164" s="501"/>
      <c r="C164" s="405" t="s">
        <v>46</v>
      </c>
      <c r="D164" s="406"/>
      <c r="E164" s="406"/>
      <c r="F164" s="406"/>
      <c r="G164" s="406"/>
      <c r="H164" s="407"/>
      <c r="I164" s="172">
        <f>J164+L164</f>
        <v>1926.3</v>
      </c>
      <c r="J164" s="132">
        <f>J158+J155+J145+J136+J132+J127</f>
        <v>38.5</v>
      </c>
      <c r="K164" s="132">
        <f>K158+K155+K145+K136+K132+K127</f>
        <v>0</v>
      </c>
      <c r="L164" s="132">
        <f>L158+L155+L145+L136+L132+L127</f>
        <v>1887.8</v>
      </c>
      <c r="M164" s="172">
        <f>N164+P164</f>
        <v>210.4</v>
      </c>
      <c r="N164" s="132">
        <f>N158+N155+N145+N136+N132+N127</f>
        <v>0</v>
      </c>
      <c r="O164" s="132">
        <f>O158+O155+O145+O136+O132+O127</f>
        <v>0</v>
      </c>
      <c r="P164" s="132">
        <f>P158+P155+P145+P136+P132+P127+P125</f>
        <v>210.4</v>
      </c>
      <c r="Q164" s="172">
        <f t="shared" si="144"/>
        <v>1600</v>
      </c>
      <c r="R164" s="132">
        <f>R158+R155+R145+R136+R132+R127</f>
        <v>0</v>
      </c>
      <c r="S164" s="132">
        <f>S158+S155+S145+S136+S132+S127</f>
        <v>0</v>
      </c>
      <c r="T164" s="81">
        <f>T158+T155+T145+T136+T132+T127</f>
        <v>1600</v>
      </c>
      <c r="U164" s="172">
        <f t="shared" si="145"/>
        <v>2000</v>
      </c>
      <c r="V164" s="132">
        <f>V158+V155+V145+V136+V132+V127</f>
        <v>0</v>
      </c>
      <c r="W164" s="132">
        <f>W158+W155+W145+W136+W132+W127</f>
        <v>0</v>
      </c>
      <c r="X164" s="81">
        <f>X158+X155+X145+X136+X132+X127</f>
        <v>2000</v>
      </c>
      <c r="Y164" s="284"/>
      <c r="Z164" s="284"/>
      <c r="AA164" s="284"/>
      <c r="AB164" s="284"/>
      <c r="AC164" s="194"/>
    </row>
    <row r="165" spans="1:29" s="62" customFormat="1" ht="17.25" customHeight="1" thickBot="1" x14ac:dyDescent="0.3">
      <c r="A165" s="95">
        <v>1</v>
      </c>
      <c r="B165" s="130" t="s">
        <v>70</v>
      </c>
      <c r="C165" s="513" t="s">
        <v>48</v>
      </c>
      <c r="D165" s="514"/>
      <c r="E165" s="514"/>
      <c r="F165" s="514"/>
      <c r="G165" s="514"/>
      <c r="H165" s="515"/>
      <c r="I165" s="157">
        <f>J165+L165</f>
        <v>3246.7</v>
      </c>
      <c r="J165" s="34">
        <f>J160+J157+J154+J151+J147+J144+J139+J135+J131+J129+J126</f>
        <v>38.5</v>
      </c>
      <c r="K165" s="34">
        <f>K160+K157+K154+K151+K147+K144+K139+K135+K131+K129+K126</f>
        <v>0</v>
      </c>
      <c r="L165" s="34">
        <f>L160+L157+L154+L151+L147+L144+L139+L135+L131+L129+L126+L162</f>
        <v>3208.2</v>
      </c>
      <c r="M165" s="157">
        <f>N165+P165</f>
        <v>2604.1</v>
      </c>
      <c r="N165" s="34">
        <f>N160+N157+N154+N151+N147+N144+N139+N135+N131+N129+N126</f>
        <v>0</v>
      </c>
      <c r="O165" s="34">
        <f t="shared" ref="O165:P165" si="170">O160+O157+O154+O151+O147+O144+O139+O135+O131+O129+O126</f>
        <v>0</v>
      </c>
      <c r="P165" s="34">
        <f t="shared" si="170"/>
        <v>2604.1</v>
      </c>
      <c r="Q165" s="157">
        <f t="shared" si="144"/>
        <v>3360</v>
      </c>
      <c r="R165" s="34">
        <f>R160+R157+R154+R151+R147+R144+R139+R135+R131+R129+R126</f>
        <v>0</v>
      </c>
      <c r="S165" s="34">
        <f>S160+S157+S154+S151+S147+S144+S139+S135+S131+S129+S126</f>
        <v>0</v>
      </c>
      <c r="T165" s="28">
        <f>T160+T157+T154+T151+T147+T144+T139+T135+T131+T129+T126</f>
        <v>3360</v>
      </c>
      <c r="U165" s="157">
        <f t="shared" si="145"/>
        <v>4200</v>
      </c>
      <c r="V165" s="34">
        <f>V160+V157+V154+V151+V147+V144+V139+V135+V131+V129+V126</f>
        <v>0</v>
      </c>
      <c r="W165" s="34">
        <f>W160+W157+W154+W151+W147+W144+W139+W135+W131+W129+W126</f>
        <v>0</v>
      </c>
      <c r="X165" s="28">
        <f>X160+X157+X154+X151+X147+X144+X139+X135+X131+X129+X126</f>
        <v>4200</v>
      </c>
      <c r="Y165" s="283"/>
      <c r="Z165" s="283"/>
      <c r="AA165" s="283"/>
      <c r="AB165" s="283"/>
      <c r="AC165" s="194"/>
    </row>
    <row r="166" spans="1:29" s="64" customFormat="1" ht="31.5" customHeight="1" thickBot="1" x14ac:dyDescent="0.3">
      <c r="A166" s="252">
        <v>1</v>
      </c>
      <c r="B166" s="253">
        <v>5</v>
      </c>
      <c r="C166" s="505" t="s">
        <v>71</v>
      </c>
      <c r="D166" s="506"/>
      <c r="E166" s="506"/>
      <c r="F166" s="506"/>
      <c r="G166" s="506"/>
      <c r="H166" s="506"/>
      <c r="I166" s="506"/>
      <c r="J166" s="506"/>
      <c r="K166" s="506"/>
      <c r="L166" s="506"/>
      <c r="M166" s="506"/>
      <c r="N166" s="506"/>
      <c r="O166" s="506"/>
      <c r="P166" s="506"/>
      <c r="Q166" s="506"/>
      <c r="R166" s="506"/>
      <c r="S166" s="506"/>
      <c r="T166" s="506"/>
      <c r="U166" s="506"/>
      <c r="V166" s="506"/>
      <c r="W166" s="506"/>
      <c r="X166" s="507"/>
      <c r="Y166" s="289"/>
      <c r="Z166" s="289"/>
      <c r="AA166" s="289"/>
      <c r="AB166" s="289"/>
      <c r="AC166" s="194"/>
    </row>
    <row r="167" spans="1:29" s="64" customFormat="1" ht="30" customHeight="1" thickBot="1" x14ac:dyDescent="0.25">
      <c r="A167" s="434">
        <v>1</v>
      </c>
      <c r="B167" s="402">
        <v>5</v>
      </c>
      <c r="C167" s="404">
        <v>1</v>
      </c>
      <c r="D167" s="441" t="s">
        <v>174</v>
      </c>
      <c r="E167" s="431">
        <v>9</v>
      </c>
      <c r="F167" s="249" t="s">
        <v>18</v>
      </c>
      <c r="G167" s="249" t="s">
        <v>179</v>
      </c>
      <c r="H167" s="14" t="s">
        <v>20</v>
      </c>
      <c r="I167" s="35">
        <f>J167+L167</f>
        <v>5.7</v>
      </c>
      <c r="J167" s="13"/>
      <c r="K167" s="13"/>
      <c r="L167" s="14">
        <v>5.7</v>
      </c>
      <c r="M167" s="150">
        <f t="shared" ref="M167" si="171">N167+P167</f>
        <v>0</v>
      </c>
      <c r="N167" s="148"/>
      <c r="O167" s="148"/>
      <c r="P167" s="149"/>
      <c r="Q167" s="150">
        <f t="shared" ref="Q167:Q168" si="172">R167+T167</f>
        <v>0</v>
      </c>
      <c r="R167" s="148"/>
      <c r="S167" s="148"/>
      <c r="T167" s="149"/>
      <c r="U167" s="35">
        <f t="shared" ref="U167:U168" si="173">V167+X167</f>
        <v>0</v>
      </c>
      <c r="V167" s="13"/>
      <c r="W167" s="13"/>
      <c r="X167" s="14"/>
      <c r="Y167" s="284"/>
      <c r="Z167" s="284"/>
      <c r="AA167" s="284"/>
      <c r="AB167" s="284"/>
    </row>
    <row r="168" spans="1:29" s="64" customFormat="1" ht="28.5" customHeight="1" thickBot="1" x14ac:dyDescent="0.25">
      <c r="A168" s="435"/>
      <c r="B168" s="436"/>
      <c r="C168" s="449"/>
      <c r="D168" s="442"/>
      <c r="E168" s="409"/>
      <c r="F168" s="405" t="s">
        <v>22</v>
      </c>
      <c r="G168" s="406"/>
      <c r="H168" s="407"/>
      <c r="I168" s="15">
        <f>J168+L168</f>
        <v>5.7</v>
      </c>
      <c r="J168" s="16">
        <f>SUM(J167:J167)</f>
        <v>0</v>
      </c>
      <c r="K168" s="16">
        <f>SUM(K167:K167)</f>
        <v>0</v>
      </c>
      <c r="L168" s="16">
        <f>SUM(L167:L167)</f>
        <v>5.7</v>
      </c>
      <c r="M168" s="15">
        <f>N168+P168</f>
        <v>0</v>
      </c>
      <c r="N168" s="16">
        <f>SUM(N167:N167)</f>
        <v>0</v>
      </c>
      <c r="O168" s="16">
        <f>SUM(O167:O167)</f>
        <v>0</v>
      </c>
      <c r="P168" s="16">
        <f>SUM(P167:P167)</f>
        <v>0</v>
      </c>
      <c r="Q168" s="15">
        <f t="shared" si="172"/>
        <v>0</v>
      </c>
      <c r="R168" s="16">
        <f>SUM(R167:R167)</f>
        <v>0</v>
      </c>
      <c r="S168" s="16">
        <f>SUM(S167:S167)</f>
        <v>0</v>
      </c>
      <c r="T168" s="136">
        <f>SUM(T167:T167)</f>
        <v>0</v>
      </c>
      <c r="U168" s="15">
        <f t="shared" si="173"/>
        <v>0</v>
      </c>
      <c r="V168" s="16">
        <f>SUM(V167:V167)</f>
        <v>0</v>
      </c>
      <c r="W168" s="16">
        <f>SUM(W167:W167)</f>
        <v>0</v>
      </c>
      <c r="X168" s="136">
        <f>SUM(X167:X167)</f>
        <v>0</v>
      </c>
      <c r="Y168" s="309"/>
      <c r="Z168" s="283"/>
      <c r="AA168" s="283"/>
      <c r="AB168" s="283"/>
    </row>
    <row r="169" spans="1:29" s="64" customFormat="1" ht="35.25" customHeight="1" thickBot="1" x14ac:dyDescent="0.25">
      <c r="A169" s="434">
        <v>1</v>
      </c>
      <c r="B169" s="402">
        <v>5</v>
      </c>
      <c r="C169" s="438">
        <v>2</v>
      </c>
      <c r="D169" s="451" t="s">
        <v>175</v>
      </c>
      <c r="E169" s="431">
        <v>9</v>
      </c>
      <c r="F169" s="250" t="s">
        <v>18</v>
      </c>
      <c r="G169" s="300" t="s">
        <v>176</v>
      </c>
      <c r="H169" s="235" t="s">
        <v>20</v>
      </c>
      <c r="I169" s="195">
        <f t="shared" ref="I169" si="174">J169+L169</f>
        <v>487.2</v>
      </c>
      <c r="J169" s="196">
        <v>0</v>
      </c>
      <c r="K169" s="196">
        <v>0</v>
      </c>
      <c r="L169" s="197">
        <v>487.2</v>
      </c>
      <c r="M169" s="42">
        <v>120</v>
      </c>
      <c r="N169" s="40">
        <v>0</v>
      </c>
      <c r="O169" s="40">
        <v>0</v>
      </c>
      <c r="P169" s="41">
        <v>120</v>
      </c>
      <c r="Q169" s="42"/>
      <c r="R169" s="40">
        <v>0</v>
      </c>
      <c r="S169" s="40">
        <v>0</v>
      </c>
      <c r="T169" s="41"/>
      <c r="U169" s="42"/>
      <c r="V169" s="40">
        <v>0</v>
      </c>
      <c r="W169" s="40">
        <v>0</v>
      </c>
      <c r="X169" s="41"/>
      <c r="Y169" s="283"/>
      <c r="Z169" s="283"/>
      <c r="AA169" s="283"/>
      <c r="AB169" s="283"/>
    </row>
    <row r="170" spans="1:29" s="64" customFormat="1" ht="33" customHeight="1" thickBot="1" x14ac:dyDescent="0.25">
      <c r="A170" s="435"/>
      <c r="B170" s="436"/>
      <c r="C170" s="439"/>
      <c r="D170" s="452"/>
      <c r="E170" s="409"/>
      <c r="F170" s="405" t="s">
        <v>22</v>
      </c>
      <c r="G170" s="406"/>
      <c r="H170" s="407"/>
      <c r="I170" s="15">
        <f>J170+L170</f>
        <v>487.2</v>
      </c>
      <c r="J170" s="16">
        <f>J169</f>
        <v>0</v>
      </c>
      <c r="K170" s="16">
        <f>K169</f>
        <v>0</v>
      </c>
      <c r="L170" s="17">
        <f>L169</f>
        <v>487.2</v>
      </c>
      <c r="M170" s="165">
        <f>N170+P170</f>
        <v>120</v>
      </c>
      <c r="N170" s="16">
        <f>N169</f>
        <v>0</v>
      </c>
      <c r="O170" s="16">
        <f>O169</f>
        <v>0</v>
      </c>
      <c r="P170" s="17">
        <f>P169</f>
        <v>120</v>
      </c>
      <c r="Q170" s="165">
        <f>R170+T170</f>
        <v>0</v>
      </c>
      <c r="R170" s="16">
        <f>R169</f>
        <v>0</v>
      </c>
      <c r="S170" s="16">
        <f>S169</f>
        <v>0</v>
      </c>
      <c r="T170" s="17">
        <f>T169</f>
        <v>0</v>
      </c>
      <c r="U170" s="165">
        <f>V170+X170</f>
        <v>0</v>
      </c>
      <c r="V170" s="16">
        <f>V169</f>
        <v>0</v>
      </c>
      <c r="W170" s="16">
        <f>W169</f>
        <v>0</v>
      </c>
      <c r="X170" s="17">
        <f>X169</f>
        <v>0</v>
      </c>
      <c r="Y170" s="283"/>
      <c r="Z170" s="283"/>
      <c r="AA170" s="283"/>
      <c r="AB170" s="283"/>
    </row>
    <row r="171" spans="1:29" s="64" customFormat="1" ht="24.75" customHeight="1" x14ac:dyDescent="0.2">
      <c r="A171" s="433">
        <v>1</v>
      </c>
      <c r="B171" s="402">
        <v>5</v>
      </c>
      <c r="C171" s="438">
        <v>3</v>
      </c>
      <c r="D171" s="441" t="s">
        <v>210</v>
      </c>
      <c r="E171" s="431">
        <v>9</v>
      </c>
      <c r="F171" s="426" t="s">
        <v>18</v>
      </c>
      <c r="G171" s="429" t="s">
        <v>72</v>
      </c>
      <c r="H171" s="151" t="s">
        <v>73</v>
      </c>
      <c r="I171" s="154">
        <f t="shared" ref="I171:I173" si="175">J171+L171</f>
        <v>21.6</v>
      </c>
      <c r="J171" s="148">
        <v>0</v>
      </c>
      <c r="K171" s="182">
        <v>0</v>
      </c>
      <c r="L171" s="156">
        <v>21.6</v>
      </c>
      <c r="M171" s="45">
        <f t="shared" ref="M171" si="176">N171+P171</f>
        <v>100</v>
      </c>
      <c r="N171" s="148">
        <v>0</v>
      </c>
      <c r="O171" s="223">
        <v>0</v>
      </c>
      <c r="P171" s="156">
        <v>100</v>
      </c>
      <c r="Q171" s="45">
        <f>R171+T171</f>
        <v>0</v>
      </c>
      <c r="R171" s="148">
        <v>0</v>
      </c>
      <c r="S171" s="281">
        <v>0</v>
      </c>
      <c r="T171" s="156"/>
      <c r="U171" s="45">
        <f>V171+X171</f>
        <v>0</v>
      </c>
      <c r="V171" s="148">
        <v>0</v>
      </c>
      <c r="W171" s="182">
        <v>0</v>
      </c>
      <c r="X171" s="156"/>
      <c r="Y171" s="284"/>
      <c r="Z171" s="284"/>
      <c r="AA171" s="284"/>
      <c r="AB171" s="284"/>
    </row>
    <row r="172" spans="1:29" s="64" customFormat="1" ht="24.75" customHeight="1" x14ac:dyDescent="0.2">
      <c r="A172" s="434"/>
      <c r="B172" s="402"/>
      <c r="C172" s="438"/>
      <c r="D172" s="441"/>
      <c r="E172" s="431"/>
      <c r="F172" s="427"/>
      <c r="G172" s="432"/>
      <c r="H172" s="258" t="s">
        <v>21</v>
      </c>
      <c r="I172" s="154">
        <f>J172+L172</f>
        <v>31.4</v>
      </c>
      <c r="J172" s="256"/>
      <c r="K172" s="257"/>
      <c r="L172" s="156">
        <v>31.4</v>
      </c>
      <c r="M172" s="45">
        <f t="shared" ref="M172:M173" si="177">N172+P172</f>
        <v>30</v>
      </c>
      <c r="N172" s="256"/>
      <c r="O172" s="257"/>
      <c r="P172" s="156">
        <v>30</v>
      </c>
      <c r="Q172" s="342">
        <f t="shared" ref="Q172" si="178">R172+T172</f>
        <v>100</v>
      </c>
      <c r="R172" s="335"/>
      <c r="S172" s="318"/>
      <c r="T172" s="319">
        <v>100</v>
      </c>
      <c r="U172" s="342">
        <f t="shared" ref="U172" si="179">V172+X172</f>
        <v>50</v>
      </c>
      <c r="V172" s="335"/>
      <c r="W172" s="318"/>
      <c r="X172" s="319">
        <v>50</v>
      </c>
      <c r="Y172" s="284"/>
      <c r="Z172" s="284"/>
      <c r="AA172" s="284"/>
      <c r="AB172" s="284"/>
    </row>
    <row r="173" spans="1:29" s="64" customFormat="1" ht="22.5" customHeight="1" thickBot="1" x14ac:dyDescent="0.25">
      <c r="A173" s="434"/>
      <c r="B173" s="402"/>
      <c r="C173" s="438"/>
      <c r="D173" s="441"/>
      <c r="E173" s="431"/>
      <c r="F173" s="428"/>
      <c r="G173" s="430"/>
      <c r="H173" s="152" t="s">
        <v>20</v>
      </c>
      <c r="I173" s="10">
        <f t="shared" si="175"/>
        <v>16.7</v>
      </c>
      <c r="J173" s="46">
        <v>0</v>
      </c>
      <c r="K173" s="11">
        <v>0</v>
      </c>
      <c r="L173" s="12">
        <v>16.7</v>
      </c>
      <c r="M173" s="45">
        <f t="shared" si="177"/>
        <v>150</v>
      </c>
      <c r="N173" s="224">
        <v>0</v>
      </c>
      <c r="O173" s="223">
        <v>0</v>
      </c>
      <c r="P173" s="156">
        <v>150</v>
      </c>
      <c r="Q173" s="342">
        <f t="shared" ref="Q173:Q178" si="180">R173+T173</f>
        <v>200</v>
      </c>
      <c r="R173" s="343">
        <v>0</v>
      </c>
      <c r="S173" s="318">
        <v>0</v>
      </c>
      <c r="T173" s="319">
        <v>200</v>
      </c>
      <c r="U173" s="342">
        <f t="shared" ref="U173:U178" si="181">V173+X173</f>
        <v>100</v>
      </c>
      <c r="V173" s="343">
        <v>0</v>
      </c>
      <c r="W173" s="318">
        <v>0</v>
      </c>
      <c r="X173" s="319">
        <v>100</v>
      </c>
      <c r="Y173" s="284"/>
      <c r="Z173" s="284"/>
      <c r="AA173" s="284"/>
      <c r="AB173" s="284"/>
    </row>
    <row r="174" spans="1:29" s="64" customFormat="1" ht="23.25" customHeight="1" thickBot="1" x14ac:dyDescent="0.25">
      <c r="A174" s="435"/>
      <c r="B174" s="436"/>
      <c r="C174" s="567"/>
      <c r="D174" s="466"/>
      <c r="E174" s="467"/>
      <c r="F174" s="405" t="s">
        <v>22</v>
      </c>
      <c r="G174" s="406"/>
      <c r="H174" s="407"/>
      <c r="I174" s="15">
        <f>J174+L174</f>
        <v>69.7</v>
      </c>
      <c r="J174" s="16">
        <f>SUM(J171:J173)</f>
        <v>0</v>
      </c>
      <c r="K174" s="16">
        <f>SUM(K171:K173)</f>
        <v>0</v>
      </c>
      <c r="L174" s="17">
        <f>SUM(L171:L173)</f>
        <v>69.7</v>
      </c>
      <c r="M174" s="15">
        <f>N174+P174</f>
        <v>280</v>
      </c>
      <c r="N174" s="16">
        <f>SUM(N171:N173)</f>
        <v>0</v>
      </c>
      <c r="O174" s="16">
        <f>SUM(O171:O173)</f>
        <v>0</v>
      </c>
      <c r="P174" s="17">
        <f>SUM(P171:P173)</f>
        <v>280</v>
      </c>
      <c r="Q174" s="15">
        <f t="shared" si="180"/>
        <v>300</v>
      </c>
      <c r="R174" s="16">
        <f>SUM(R171:R173)</f>
        <v>0</v>
      </c>
      <c r="S174" s="16">
        <f>SUM(S171:S173)</f>
        <v>0</v>
      </c>
      <c r="T174" s="17">
        <f>SUM(T171:T173)</f>
        <v>300</v>
      </c>
      <c r="U174" s="15">
        <f t="shared" si="181"/>
        <v>150</v>
      </c>
      <c r="V174" s="16">
        <f>SUM(V171:V173)</f>
        <v>0</v>
      </c>
      <c r="W174" s="16">
        <f>SUM(W171:W173)</f>
        <v>0</v>
      </c>
      <c r="X174" s="17">
        <f>SUM(X171:X173)</f>
        <v>150</v>
      </c>
      <c r="Y174" s="283"/>
      <c r="Z174" s="283"/>
      <c r="AA174" s="283"/>
      <c r="AB174" s="283"/>
    </row>
    <row r="175" spans="1:29" s="62" customFormat="1" ht="12.75" customHeight="1" thickBot="1" x14ac:dyDescent="0.25">
      <c r="A175" s="433">
        <v>1</v>
      </c>
      <c r="B175" s="500">
        <v>5</v>
      </c>
      <c r="C175" s="405" t="s">
        <v>45</v>
      </c>
      <c r="D175" s="406"/>
      <c r="E175" s="406"/>
      <c r="F175" s="406"/>
      <c r="G175" s="406"/>
      <c r="H175" s="407"/>
      <c r="I175" s="169">
        <f>J175+L175</f>
        <v>509.59999999999997</v>
      </c>
      <c r="J175" s="170">
        <f>J167+J169+J173</f>
        <v>0</v>
      </c>
      <c r="K175" s="170">
        <f t="shared" ref="K175" si="182">K167+K169+K173</f>
        <v>0</v>
      </c>
      <c r="L175" s="170">
        <f>L167+L169+L173</f>
        <v>509.59999999999997</v>
      </c>
      <c r="M175" s="169">
        <f>N175+P175</f>
        <v>270</v>
      </c>
      <c r="N175" s="170">
        <f>N167+N169+N173</f>
        <v>0</v>
      </c>
      <c r="O175" s="170">
        <f t="shared" ref="O175:P175" si="183">O167+O169+O173</f>
        <v>0</v>
      </c>
      <c r="P175" s="170">
        <f t="shared" si="183"/>
        <v>270</v>
      </c>
      <c r="Q175" s="169">
        <f t="shared" si="180"/>
        <v>200</v>
      </c>
      <c r="R175" s="170">
        <f>R167+R169+R173</f>
        <v>0</v>
      </c>
      <c r="S175" s="170">
        <f t="shared" ref="S175:T175" si="184">S167+S169+S173</f>
        <v>0</v>
      </c>
      <c r="T175" s="170">
        <f t="shared" si="184"/>
        <v>200</v>
      </c>
      <c r="U175" s="169">
        <f t="shared" si="181"/>
        <v>100</v>
      </c>
      <c r="V175" s="170">
        <f>V167+V169+V173</f>
        <v>0</v>
      </c>
      <c r="W175" s="170">
        <f t="shared" ref="W175:X175" si="185">W167+W169+W173</f>
        <v>0</v>
      </c>
      <c r="X175" s="170">
        <f t="shared" si="185"/>
        <v>100</v>
      </c>
      <c r="Y175" s="284"/>
      <c r="Z175" s="284"/>
      <c r="AA175" s="284"/>
      <c r="AB175" s="284"/>
    </row>
    <row r="176" spans="1:29" s="62" customFormat="1" ht="12.75" customHeight="1" thickBot="1" x14ac:dyDescent="0.25">
      <c r="A176" s="434"/>
      <c r="B176" s="508"/>
      <c r="C176" s="405" t="s">
        <v>46</v>
      </c>
      <c r="D176" s="406"/>
      <c r="E176" s="406"/>
      <c r="F176" s="406"/>
      <c r="G176" s="406"/>
      <c r="H176" s="407"/>
      <c r="I176" s="169">
        <f>J176+L176</f>
        <v>31.4</v>
      </c>
      <c r="J176" s="170">
        <f>J172</f>
        <v>0</v>
      </c>
      <c r="K176" s="170">
        <f t="shared" ref="K176:L176" si="186">K172</f>
        <v>0</v>
      </c>
      <c r="L176" s="170">
        <f t="shared" si="186"/>
        <v>31.4</v>
      </c>
      <c r="M176" s="169">
        <f>N176+P176</f>
        <v>30</v>
      </c>
      <c r="N176" s="170">
        <f>N172</f>
        <v>0</v>
      </c>
      <c r="O176" s="170">
        <f t="shared" ref="O176:P176" si="187">O172</f>
        <v>0</v>
      </c>
      <c r="P176" s="170">
        <f t="shared" si="187"/>
        <v>30</v>
      </c>
      <c r="Q176" s="169">
        <f t="shared" si="180"/>
        <v>100</v>
      </c>
      <c r="R176" s="170">
        <f>R172</f>
        <v>0</v>
      </c>
      <c r="S176" s="170">
        <f t="shared" ref="S176:T176" si="188">S172</f>
        <v>0</v>
      </c>
      <c r="T176" s="170">
        <f t="shared" si="188"/>
        <v>100</v>
      </c>
      <c r="U176" s="169">
        <f t="shared" si="181"/>
        <v>50</v>
      </c>
      <c r="V176" s="170">
        <f>V172</f>
        <v>0</v>
      </c>
      <c r="W176" s="170">
        <f t="shared" ref="W176:X176" si="189">W172</f>
        <v>0</v>
      </c>
      <c r="X176" s="170">
        <f t="shared" si="189"/>
        <v>50</v>
      </c>
      <c r="Y176" s="284"/>
      <c r="Z176" s="284"/>
      <c r="AA176" s="284"/>
      <c r="AB176" s="284"/>
    </row>
    <row r="177" spans="1:28" s="62" customFormat="1" ht="12.75" customHeight="1" thickBot="1" x14ac:dyDescent="0.25">
      <c r="A177" s="435"/>
      <c r="B177" s="501"/>
      <c r="C177" s="405" t="s">
        <v>170</v>
      </c>
      <c r="D177" s="406"/>
      <c r="E177" s="406"/>
      <c r="F177" s="406"/>
      <c r="G177" s="406"/>
      <c r="H177" s="407"/>
      <c r="I177" s="171">
        <f>J177+L177</f>
        <v>21.6</v>
      </c>
      <c r="J177" s="80">
        <f>J171</f>
        <v>0</v>
      </c>
      <c r="K177" s="80">
        <f>K171</f>
        <v>0</v>
      </c>
      <c r="L177" s="80">
        <f>L171</f>
        <v>21.6</v>
      </c>
      <c r="M177" s="171">
        <f>N177+P177</f>
        <v>100</v>
      </c>
      <c r="N177" s="80">
        <f>N171</f>
        <v>0</v>
      </c>
      <c r="O177" s="80">
        <f>O171</f>
        <v>0</v>
      </c>
      <c r="P177" s="81">
        <f>P171</f>
        <v>100</v>
      </c>
      <c r="Q177" s="171">
        <f t="shared" si="180"/>
        <v>0</v>
      </c>
      <c r="R177" s="80">
        <f>R171</f>
        <v>0</v>
      </c>
      <c r="S177" s="80">
        <f>S171</f>
        <v>0</v>
      </c>
      <c r="T177" s="81">
        <f>T171</f>
        <v>0</v>
      </c>
      <c r="U177" s="171">
        <f t="shared" si="181"/>
        <v>0</v>
      </c>
      <c r="V177" s="80">
        <f>V171</f>
        <v>0</v>
      </c>
      <c r="W177" s="80">
        <f>W171</f>
        <v>0</v>
      </c>
      <c r="X177" s="81">
        <f>X171</f>
        <v>0</v>
      </c>
      <c r="Y177" s="284"/>
      <c r="Z177" s="284"/>
      <c r="AA177" s="284"/>
      <c r="AB177" s="284"/>
    </row>
    <row r="178" spans="1:28" s="64" customFormat="1" ht="13.5" customHeight="1" thickBot="1" x14ac:dyDescent="0.25">
      <c r="A178" s="106">
        <v>1</v>
      </c>
      <c r="B178" s="107">
        <v>5</v>
      </c>
      <c r="C178" s="494" t="s">
        <v>48</v>
      </c>
      <c r="D178" s="495"/>
      <c r="E178" s="495"/>
      <c r="F178" s="495"/>
      <c r="G178" s="495"/>
      <c r="H178" s="496"/>
      <c r="I178" s="157">
        <f>J178+L178</f>
        <v>562.6</v>
      </c>
      <c r="J178" s="158">
        <f>J174+J170+J168</f>
        <v>0</v>
      </c>
      <c r="K178" s="158">
        <f t="shared" ref="K178:L178" si="190">K174+K170+K168</f>
        <v>0</v>
      </c>
      <c r="L178" s="158">
        <f t="shared" si="190"/>
        <v>562.6</v>
      </c>
      <c r="M178" s="157">
        <f>N178+P178</f>
        <v>400</v>
      </c>
      <c r="N178" s="158">
        <f>N174+N170+N168</f>
        <v>0</v>
      </c>
      <c r="O178" s="158">
        <f t="shared" ref="O178:P178" si="191">O174+O170+O168</f>
        <v>0</v>
      </c>
      <c r="P178" s="158">
        <f t="shared" si="191"/>
        <v>400</v>
      </c>
      <c r="Q178" s="157">
        <f t="shared" si="180"/>
        <v>300</v>
      </c>
      <c r="R178" s="158">
        <f>R174+R170+R168</f>
        <v>0</v>
      </c>
      <c r="S178" s="158">
        <f t="shared" ref="S178:T178" si="192">S174+S170+S168</f>
        <v>0</v>
      </c>
      <c r="T178" s="158">
        <f t="shared" si="192"/>
        <v>300</v>
      </c>
      <c r="U178" s="26">
        <f t="shared" si="181"/>
        <v>150</v>
      </c>
      <c r="V178" s="158">
        <f>V174+V170+V168</f>
        <v>0</v>
      </c>
      <c r="W178" s="158">
        <f t="shared" ref="W178:X178" si="193">W174+W170+W168</f>
        <v>0</v>
      </c>
      <c r="X178" s="158">
        <f t="shared" si="193"/>
        <v>150</v>
      </c>
      <c r="Y178" s="283"/>
      <c r="Z178" s="283"/>
      <c r="AA178" s="283"/>
      <c r="AB178" s="283"/>
    </row>
    <row r="179" spans="1:28" s="64" customFormat="1" ht="14.25" customHeight="1" thickBot="1" x14ac:dyDescent="0.25">
      <c r="A179" s="108">
        <v>1</v>
      </c>
      <c r="B179" s="109">
        <v>6</v>
      </c>
      <c r="C179" s="505" t="s">
        <v>74</v>
      </c>
      <c r="D179" s="506"/>
      <c r="E179" s="506"/>
      <c r="F179" s="506"/>
      <c r="G179" s="506"/>
      <c r="H179" s="506"/>
      <c r="I179" s="506"/>
      <c r="J179" s="506"/>
      <c r="K179" s="506"/>
      <c r="L179" s="506"/>
      <c r="M179" s="506"/>
      <c r="N179" s="506"/>
      <c r="O179" s="506"/>
      <c r="P179" s="506"/>
      <c r="Q179" s="506"/>
      <c r="R179" s="506"/>
      <c r="S179" s="506"/>
      <c r="T179" s="506"/>
      <c r="U179" s="506"/>
      <c r="V179" s="506"/>
      <c r="W179" s="506"/>
      <c r="X179" s="507"/>
      <c r="Y179" s="289"/>
      <c r="Z179" s="289"/>
      <c r="AA179" s="289"/>
      <c r="AB179" s="289"/>
    </row>
    <row r="180" spans="1:28" s="62" customFormat="1" ht="24.75" customHeight="1" thickBot="1" x14ac:dyDescent="0.25">
      <c r="A180" s="433">
        <v>1</v>
      </c>
      <c r="B180" s="401">
        <v>6</v>
      </c>
      <c r="C180" s="437">
        <v>1</v>
      </c>
      <c r="D180" s="440" t="s">
        <v>75</v>
      </c>
      <c r="E180" s="408">
        <v>9</v>
      </c>
      <c r="F180" s="251" t="s">
        <v>18</v>
      </c>
      <c r="G180" s="251" t="s">
        <v>76</v>
      </c>
      <c r="H180" s="231" t="s">
        <v>20</v>
      </c>
      <c r="I180" s="10">
        <f t="shared" ref="I180" si="194">J180+L180</f>
        <v>0</v>
      </c>
      <c r="J180" s="11"/>
      <c r="K180" s="11"/>
      <c r="L180" s="12"/>
      <c r="M180" s="154">
        <f>N180+P180</f>
        <v>10</v>
      </c>
      <c r="N180" s="223">
        <v>10</v>
      </c>
      <c r="O180" s="223"/>
      <c r="P180" s="156"/>
      <c r="Q180" s="154">
        <f t="shared" ref="Q180:Q186" si="195">R180+T180</f>
        <v>10</v>
      </c>
      <c r="R180" s="281">
        <v>10</v>
      </c>
      <c r="S180" s="281"/>
      <c r="T180" s="156"/>
      <c r="U180" s="10">
        <f t="shared" ref="U180:U186" si="196">V180+X180</f>
        <v>10</v>
      </c>
      <c r="V180" s="11">
        <v>10</v>
      </c>
      <c r="W180" s="11"/>
      <c r="X180" s="12"/>
      <c r="Y180" s="284"/>
      <c r="Z180" s="284"/>
      <c r="AA180" s="284"/>
      <c r="AB180" s="284"/>
    </row>
    <row r="181" spans="1:28" s="62" customFormat="1" ht="20.25" customHeight="1" thickBot="1" x14ac:dyDescent="0.25">
      <c r="A181" s="435"/>
      <c r="B181" s="436"/>
      <c r="C181" s="439"/>
      <c r="D181" s="442"/>
      <c r="E181" s="409"/>
      <c r="F181" s="491" t="s">
        <v>22</v>
      </c>
      <c r="G181" s="492"/>
      <c r="H181" s="493"/>
      <c r="I181" s="15">
        <f t="shared" ref="I181:I185" si="197">J181+L181</f>
        <v>0</v>
      </c>
      <c r="J181" s="16">
        <f>SUM(J180)</f>
        <v>0</v>
      </c>
      <c r="K181" s="16">
        <f>SUM(K180)</f>
        <v>0</v>
      </c>
      <c r="L181" s="17">
        <f>SUM(L180)</f>
        <v>0</v>
      </c>
      <c r="M181" s="15">
        <f t="shared" ref="M181:M183" si="198">N181+P181</f>
        <v>10</v>
      </c>
      <c r="N181" s="16">
        <f>SUM(N180)</f>
        <v>10</v>
      </c>
      <c r="O181" s="16">
        <f>SUM(O180)</f>
        <v>0</v>
      </c>
      <c r="P181" s="17">
        <f>SUM(P180)</f>
        <v>0</v>
      </c>
      <c r="Q181" s="15">
        <f t="shared" si="195"/>
        <v>10</v>
      </c>
      <c r="R181" s="16">
        <f>SUM(R180)</f>
        <v>10</v>
      </c>
      <c r="S181" s="16">
        <f>SUM(S180)</f>
        <v>0</v>
      </c>
      <c r="T181" s="17">
        <f>SUM(T180)</f>
        <v>0</v>
      </c>
      <c r="U181" s="15">
        <f t="shared" si="196"/>
        <v>10</v>
      </c>
      <c r="V181" s="16">
        <f>SUM(V180)</f>
        <v>10</v>
      </c>
      <c r="W181" s="16">
        <f>SUM(W180)</f>
        <v>0</v>
      </c>
      <c r="X181" s="17">
        <f>SUM(X180)</f>
        <v>0</v>
      </c>
      <c r="Y181" s="283"/>
      <c r="Z181" s="283"/>
      <c r="AA181" s="283"/>
      <c r="AB181" s="283"/>
    </row>
    <row r="182" spans="1:28" s="62" customFormat="1" ht="21" customHeight="1" thickBot="1" x14ac:dyDescent="0.25">
      <c r="A182" s="433">
        <v>1</v>
      </c>
      <c r="B182" s="401">
        <v>6</v>
      </c>
      <c r="C182" s="403">
        <v>2</v>
      </c>
      <c r="D182" s="440" t="s">
        <v>77</v>
      </c>
      <c r="E182" s="408">
        <v>9</v>
      </c>
      <c r="F182" s="94" t="s">
        <v>18</v>
      </c>
      <c r="G182" s="94" t="s">
        <v>78</v>
      </c>
      <c r="H182" s="93" t="s">
        <v>20</v>
      </c>
      <c r="I182" s="10">
        <f t="shared" si="197"/>
        <v>6.7</v>
      </c>
      <c r="J182" s="11">
        <v>6.7</v>
      </c>
      <c r="K182" s="11">
        <v>0</v>
      </c>
      <c r="L182" s="12">
        <v>0</v>
      </c>
      <c r="M182" s="154">
        <f t="shared" si="198"/>
        <v>10</v>
      </c>
      <c r="N182" s="223">
        <v>10</v>
      </c>
      <c r="O182" s="223">
        <v>0</v>
      </c>
      <c r="P182" s="156">
        <v>0</v>
      </c>
      <c r="Q182" s="154">
        <f t="shared" si="195"/>
        <v>10</v>
      </c>
      <c r="R182" s="281">
        <v>10</v>
      </c>
      <c r="S182" s="281">
        <v>0</v>
      </c>
      <c r="T182" s="156">
        <v>0</v>
      </c>
      <c r="U182" s="10">
        <f t="shared" si="196"/>
        <v>15</v>
      </c>
      <c r="V182" s="11">
        <v>15</v>
      </c>
      <c r="W182" s="11">
        <v>0</v>
      </c>
      <c r="X182" s="12">
        <v>0</v>
      </c>
      <c r="Y182" s="284"/>
      <c r="Z182" s="284"/>
      <c r="AA182" s="284"/>
      <c r="AB182" s="284"/>
    </row>
    <row r="183" spans="1:28" s="62" customFormat="1" ht="15" customHeight="1" thickBot="1" x14ac:dyDescent="0.25">
      <c r="A183" s="435"/>
      <c r="B183" s="436"/>
      <c r="C183" s="449"/>
      <c r="D183" s="442"/>
      <c r="E183" s="409"/>
      <c r="F183" s="405" t="s">
        <v>22</v>
      </c>
      <c r="G183" s="406"/>
      <c r="H183" s="407"/>
      <c r="I183" s="15">
        <f t="shared" si="197"/>
        <v>6.7</v>
      </c>
      <c r="J183" s="16">
        <f>SUM(J182)</f>
        <v>6.7</v>
      </c>
      <c r="K183" s="16">
        <f>SUM(K182)</f>
        <v>0</v>
      </c>
      <c r="L183" s="17">
        <f>SUM(L182)</f>
        <v>0</v>
      </c>
      <c r="M183" s="15">
        <f t="shared" si="198"/>
        <v>10</v>
      </c>
      <c r="N183" s="16">
        <f>SUM(N182)</f>
        <v>10</v>
      </c>
      <c r="O183" s="16">
        <f>SUM(O182)</f>
        <v>0</v>
      </c>
      <c r="P183" s="17">
        <f>SUM(P182)</f>
        <v>0</v>
      </c>
      <c r="Q183" s="15">
        <f t="shared" si="195"/>
        <v>10</v>
      </c>
      <c r="R183" s="16">
        <f>SUM(R182)</f>
        <v>10</v>
      </c>
      <c r="S183" s="16">
        <f>SUM(S182)</f>
        <v>0</v>
      </c>
      <c r="T183" s="17">
        <f>SUM(T182)</f>
        <v>0</v>
      </c>
      <c r="U183" s="15">
        <f t="shared" si="196"/>
        <v>15</v>
      </c>
      <c r="V183" s="16">
        <f>SUM(V182)</f>
        <v>15</v>
      </c>
      <c r="W183" s="16">
        <f>SUM(W182)</f>
        <v>0</v>
      </c>
      <c r="X183" s="17">
        <f>SUM(X182)</f>
        <v>0</v>
      </c>
      <c r="Y183" s="283"/>
      <c r="Z183" s="283"/>
      <c r="AA183" s="283"/>
      <c r="AB183" s="283"/>
    </row>
    <row r="184" spans="1:28" s="62" customFormat="1" ht="24" customHeight="1" thickBot="1" x14ac:dyDescent="0.25">
      <c r="A184" s="433">
        <v>1</v>
      </c>
      <c r="B184" s="401">
        <v>6</v>
      </c>
      <c r="C184" s="404">
        <v>3</v>
      </c>
      <c r="D184" s="498" t="s">
        <v>168</v>
      </c>
      <c r="E184" s="431">
        <v>9</v>
      </c>
      <c r="F184" s="94" t="s">
        <v>18</v>
      </c>
      <c r="G184" s="94" t="s">
        <v>79</v>
      </c>
      <c r="H184" s="93" t="s">
        <v>20</v>
      </c>
      <c r="I184" s="10">
        <f t="shared" si="197"/>
        <v>16.899999999999999</v>
      </c>
      <c r="J184" s="11">
        <v>16.899999999999999</v>
      </c>
      <c r="K184" s="11">
        <v>0</v>
      </c>
      <c r="L184" s="12">
        <v>0</v>
      </c>
      <c r="M184" s="154">
        <f>N184+P184</f>
        <v>18</v>
      </c>
      <c r="N184" s="223">
        <v>18</v>
      </c>
      <c r="O184" s="223">
        <v>0</v>
      </c>
      <c r="P184" s="156">
        <v>0</v>
      </c>
      <c r="Q184" s="154">
        <f t="shared" si="195"/>
        <v>18</v>
      </c>
      <c r="R184" s="281">
        <v>18</v>
      </c>
      <c r="S184" s="281">
        <v>0</v>
      </c>
      <c r="T184" s="156">
        <v>0</v>
      </c>
      <c r="U184" s="10">
        <f t="shared" si="196"/>
        <v>20</v>
      </c>
      <c r="V184" s="11">
        <v>20</v>
      </c>
      <c r="W184" s="11">
        <v>0</v>
      </c>
      <c r="X184" s="12">
        <v>0</v>
      </c>
      <c r="Y184" s="284"/>
      <c r="Z184" s="284"/>
      <c r="AA184" s="284"/>
      <c r="AB184" s="284"/>
    </row>
    <row r="185" spans="1:28" s="62" customFormat="1" ht="24" customHeight="1" thickBot="1" x14ac:dyDescent="0.25">
      <c r="A185" s="435"/>
      <c r="B185" s="436"/>
      <c r="C185" s="404"/>
      <c r="D185" s="498"/>
      <c r="E185" s="431"/>
      <c r="F185" s="405" t="s">
        <v>22</v>
      </c>
      <c r="G185" s="406"/>
      <c r="H185" s="407"/>
      <c r="I185" s="29">
        <f t="shared" si="197"/>
        <v>16.899999999999999</v>
      </c>
      <c r="J185" s="30">
        <f>SUM(J184)</f>
        <v>16.899999999999999</v>
      </c>
      <c r="K185" s="30">
        <f>SUM(K184)</f>
        <v>0</v>
      </c>
      <c r="L185" s="31">
        <f>SUM(L184)</f>
        <v>0</v>
      </c>
      <c r="M185" s="29">
        <f>N185+P185</f>
        <v>18</v>
      </c>
      <c r="N185" s="30">
        <f>SUM(N184)</f>
        <v>18</v>
      </c>
      <c r="O185" s="30">
        <f>SUM(O184)</f>
        <v>0</v>
      </c>
      <c r="P185" s="31">
        <f>SUM(P184)</f>
        <v>0</v>
      </c>
      <c r="Q185" s="29">
        <f t="shared" si="195"/>
        <v>18</v>
      </c>
      <c r="R185" s="30">
        <f>SUM(R184)</f>
        <v>18</v>
      </c>
      <c r="S185" s="30">
        <f>SUM(S184)</f>
        <v>0</v>
      </c>
      <c r="T185" s="31">
        <f>SUM(T184)</f>
        <v>0</v>
      </c>
      <c r="U185" s="29">
        <f t="shared" si="196"/>
        <v>20</v>
      </c>
      <c r="V185" s="30">
        <f>SUM(V184)</f>
        <v>20</v>
      </c>
      <c r="W185" s="30">
        <f>SUM(W184)</f>
        <v>0</v>
      </c>
      <c r="X185" s="31">
        <f>SUM(X184)</f>
        <v>0</v>
      </c>
      <c r="Y185" s="283"/>
      <c r="Z185" s="283"/>
      <c r="AA185" s="283"/>
      <c r="AB185" s="283"/>
    </row>
    <row r="186" spans="1:28" s="62" customFormat="1" ht="21.75" customHeight="1" thickBot="1" x14ac:dyDescent="0.25">
      <c r="A186" s="485">
        <v>1</v>
      </c>
      <c r="B186" s="401">
        <v>6</v>
      </c>
      <c r="C186" s="403">
        <v>4</v>
      </c>
      <c r="D186" s="497" t="s">
        <v>167</v>
      </c>
      <c r="E186" s="408">
        <v>9</v>
      </c>
      <c r="F186" s="301" t="s">
        <v>18</v>
      </c>
      <c r="G186" s="301" t="s">
        <v>162</v>
      </c>
      <c r="H186" s="221" t="s">
        <v>20</v>
      </c>
      <c r="I186" s="347">
        <f>J186+L186</f>
        <v>90</v>
      </c>
      <c r="J186" s="138"/>
      <c r="K186" s="138"/>
      <c r="L186" s="140">
        <v>90</v>
      </c>
      <c r="M186" s="347">
        <f>N186+P186</f>
        <v>0</v>
      </c>
      <c r="N186" s="138"/>
      <c r="O186" s="138"/>
      <c r="P186" s="140"/>
      <c r="Q186" s="347">
        <f t="shared" si="195"/>
        <v>0</v>
      </c>
      <c r="R186" s="138"/>
      <c r="S186" s="138"/>
      <c r="T186" s="140"/>
      <c r="U186" s="347">
        <f t="shared" si="196"/>
        <v>0</v>
      </c>
      <c r="V186" s="138"/>
      <c r="W186" s="138"/>
      <c r="X186" s="38"/>
      <c r="Y186" s="283"/>
      <c r="Z186" s="283"/>
      <c r="AA186" s="283"/>
      <c r="AB186" s="283"/>
    </row>
    <row r="187" spans="1:28" s="62" customFormat="1" ht="15.75" customHeight="1" thickBot="1" x14ac:dyDescent="0.25">
      <c r="A187" s="487"/>
      <c r="B187" s="436"/>
      <c r="C187" s="404"/>
      <c r="D187" s="497"/>
      <c r="E187" s="431"/>
      <c r="F187" s="405" t="s">
        <v>22</v>
      </c>
      <c r="G187" s="406"/>
      <c r="H187" s="407"/>
      <c r="I187" s="43">
        <f>J187+L187</f>
        <v>90</v>
      </c>
      <c r="J187" s="44">
        <f>SUM(J186)</f>
        <v>0</v>
      </c>
      <c r="K187" s="44">
        <f>SUM(K186)</f>
        <v>0</v>
      </c>
      <c r="L187" s="44">
        <f>SUM(L186)</f>
        <v>90</v>
      </c>
      <c r="M187" s="43">
        <f>N187+P187</f>
        <v>0</v>
      </c>
      <c r="N187" s="44">
        <f>SUM(N186)</f>
        <v>0</v>
      </c>
      <c r="O187" s="44">
        <f>SUM(O186)</f>
        <v>0</v>
      </c>
      <c r="P187" s="44">
        <f>SUM(P186)</f>
        <v>0</v>
      </c>
      <c r="Q187" s="43">
        <f>R187+T187</f>
        <v>0</v>
      </c>
      <c r="R187" s="44">
        <f>SUM(R186)</f>
        <v>0</v>
      </c>
      <c r="S187" s="44">
        <f>SUM(S186)</f>
        <v>0</v>
      </c>
      <c r="T187" s="346">
        <f>SUM(T186)</f>
        <v>0</v>
      </c>
      <c r="U187" s="43">
        <f>V187+X187</f>
        <v>0</v>
      </c>
      <c r="V187" s="44">
        <f>SUM(V186)</f>
        <v>0</v>
      </c>
      <c r="W187" s="44">
        <f>SUM(W186)</f>
        <v>0</v>
      </c>
      <c r="X187" s="17">
        <f>SUM(X186)</f>
        <v>0</v>
      </c>
      <c r="Y187" s="283"/>
      <c r="Z187" s="283"/>
      <c r="AA187" s="283"/>
      <c r="AB187" s="283"/>
    </row>
    <row r="188" spans="1:28" s="62" customFormat="1" ht="13.5" thickBot="1" x14ac:dyDescent="0.25">
      <c r="A188" s="110">
        <v>1</v>
      </c>
      <c r="B188" s="111">
        <v>6</v>
      </c>
      <c r="C188" s="494" t="s">
        <v>48</v>
      </c>
      <c r="D188" s="495"/>
      <c r="E188" s="495"/>
      <c r="F188" s="495"/>
      <c r="G188" s="495"/>
      <c r="H188" s="496"/>
      <c r="I188" s="26">
        <f t="shared" ref="I188" si="199">J188+L188</f>
        <v>113.6</v>
      </c>
      <c r="J188" s="27">
        <f>J187+J185+J183+J181</f>
        <v>23.599999999999998</v>
      </c>
      <c r="K188" s="158">
        <f>K187+K185+K183+K181</f>
        <v>0</v>
      </c>
      <c r="L188" s="158">
        <f>L187+L185+L183+L181</f>
        <v>90</v>
      </c>
      <c r="M188" s="157">
        <f t="shared" ref="M188" si="200">N188+P188</f>
        <v>38</v>
      </c>
      <c r="N188" s="158">
        <f>N187+N185+N183+N181</f>
        <v>38</v>
      </c>
      <c r="O188" s="158">
        <f>O187+O185+O183+O181</f>
        <v>0</v>
      </c>
      <c r="P188" s="236">
        <f>P187+P185+P183+P181</f>
        <v>0</v>
      </c>
      <c r="Q188" s="157">
        <f>R188+T188</f>
        <v>38</v>
      </c>
      <c r="R188" s="237">
        <f>R187+R185+R183+R181</f>
        <v>38</v>
      </c>
      <c r="S188" s="237">
        <f>S187+S185+S183+S181</f>
        <v>0</v>
      </c>
      <c r="T188" s="28">
        <f>T187+T185+T183+T181</f>
        <v>0</v>
      </c>
      <c r="U188" s="26">
        <f>V188+X188</f>
        <v>45</v>
      </c>
      <c r="V188" s="237">
        <f>V187+V185+V183+V181</f>
        <v>45</v>
      </c>
      <c r="W188" s="237">
        <f>W187+W185+W183+W181</f>
        <v>0</v>
      </c>
      <c r="X188" s="28">
        <f>X187+X185+X183+X181</f>
        <v>0</v>
      </c>
      <c r="Y188" s="283"/>
      <c r="Z188" s="283"/>
      <c r="AA188" s="283"/>
      <c r="AB188" s="283"/>
    </row>
    <row r="189" spans="1:28" s="62" customFormat="1" ht="13.5" thickBot="1" x14ac:dyDescent="0.25">
      <c r="A189" s="112">
        <v>1</v>
      </c>
      <c r="B189" s="113">
        <v>7</v>
      </c>
      <c r="C189" s="454" t="s">
        <v>80</v>
      </c>
      <c r="D189" s="455"/>
      <c r="E189" s="455"/>
      <c r="F189" s="455"/>
      <c r="G189" s="455"/>
      <c r="H189" s="455"/>
      <c r="I189" s="455"/>
      <c r="J189" s="455"/>
      <c r="K189" s="455"/>
      <c r="L189" s="455"/>
      <c r="M189" s="455"/>
      <c r="N189" s="455"/>
      <c r="O189" s="455"/>
      <c r="P189" s="455"/>
      <c r="Q189" s="455"/>
      <c r="R189" s="455"/>
      <c r="S189" s="455"/>
      <c r="T189" s="455"/>
      <c r="U189" s="455"/>
      <c r="V189" s="455"/>
      <c r="W189" s="455"/>
      <c r="X189" s="456"/>
      <c r="Y189" s="290"/>
      <c r="Z189" s="290"/>
      <c r="AA189" s="290"/>
      <c r="AB189" s="290"/>
    </row>
    <row r="190" spans="1:28" s="62" customFormat="1" ht="25.5" customHeight="1" thickBot="1" x14ac:dyDescent="0.25">
      <c r="A190" s="458">
        <v>1</v>
      </c>
      <c r="B190" s="477">
        <v>7</v>
      </c>
      <c r="C190" s="478">
        <v>1</v>
      </c>
      <c r="D190" s="611" t="s">
        <v>81</v>
      </c>
      <c r="E190" s="523">
        <v>9</v>
      </c>
      <c r="F190" s="114" t="s">
        <v>18</v>
      </c>
      <c r="G190" s="114" t="s">
        <v>82</v>
      </c>
      <c r="H190" s="115" t="s">
        <v>20</v>
      </c>
      <c r="I190" s="10">
        <f>J190+L190</f>
        <v>15.7</v>
      </c>
      <c r="J190" s="11">
        <v>15.7</v>
      </c>
      <c r="K190" s="11"/>
      <c r="L190" s="12"/>
      <c r="M190" s="154">
        <f>N190+P190</f>
        <v>15.7</v>
      </c>
      <c r="N190" s="223">
        <v>15.7</v>
      </c>
      <c r="O190" s="223"/>
      <c r="P190" s="156"/>
      <c r="Q190" s="154">
        <f>R190+T190</f>
        <v>0</v>
      </c>
      <c r="R190" s="281"/>
      <c r="S190" s="281"/>
      <c r="T190" s="156"/>
      <c r="U190" s="10">
        <f>V190+X190</f>
        <v>0</v>
      </c>
      <c r="V190" s="11"/>
      <c r="W190" s="11"/>
      <c r="X190" s="12"/>
      <c r="Y190" s="284"/>
      <c r="Z190" s="284"/>
      <c r="AA190" s="284"/>
      <c r="AB190" s="284"/>
    </row>
    <row r="191" spans="1:28" s="62" customFormat="1" ht="24.75" customHeight="1" thickBot="1" x14ac:dyDescent="0.25">
      <c r="A191" s="460"/>
      <c r="B191" s="462"/>
      <c r="C191" s="479"/>
      <c r="D191" s="452"/>
      <c r="E191" s="522"/>
      <c r="F191" s="405" t="s">
        <v>22</v>
      </c>
      <c r="G191" s="406"/>
      <c r="H191" s="407"/>
      <c r="I191" s="15">
        <f>J191+L191</f>
        <v>15.7</v>
      </c>
      <c r="J191" s="16">
        <f>SUM(J190)</f>
        <v>15.7</v>
      </c>
      <c r="K191" s="16">
        <f>SUM(K190)</f>
        <v>0</v>
      </c>
      <c r="L191" s="17">
        <f>SUM(L190)</f>
        <v>0</v>
      </c>
      <c r="M191" s="15">
        <f>N191+P191</f>
        <v>15.7</v>
      </c>
      <c r="N191" s="16">
        <f>SUM(N190)</f>
        <v>15.7</v>
      </c>
      <c r="O191" s="16">
        <f>SUM(O190)</f>
        <v>0</v>
      </c>
      <c r="P191" s="17">
        <f>SUM(P190)</f>
        <v>0</v>
      </c>
      <c r="Q191" s="15">
        <f>R191+T191</f>
        <v>0</v>
      </c>
      <c r="R191" s="16">
        <f>SUM(R190)</f>
        <v>0</v>
      </c>
      <c r="S191" s="16">
        <f>SUM(S190)</f>
        <v>0</v>
      </c>
      <c r="T191" s="17">
        <f>SUM(T190)</f>
        <v>0</v>
      </c>
      <c r="U191" s="15">
        <f>V191+X191</f>
        <v>0</v>
      </c>
      <c r="V191" s="16">
        <f>SUM(V190)</f>
        <v>0</v>
      </c>
      <c r="W191" s="16">
        <f>SUM(W190)</f>
        <v>0</v>
      </c>
      <c r="X191" s="17">
        <f>SUM(X190)</f>
        <v>0</v>
      </c>
      <c r="Y191" s="283"/>
      <c r="Z191" s="283"/>
      <c r="AA191" s="283"/>
      <c r="AB191" s="283"/>
    </row>
    <row r="192" spans="1:28" s="62" customFormat="1" ht="13.5" customHeight="1" thickBot="1" x14ac:dyDescent="0.25">
      <c r="A192" s="174">
        <v>1</v>
      </c>
      <c r="B192" s="176">
        <v>7</v>
      </c>
      <c r="C192" s="494" t="s">
        <v>48</v>
      </c>
      <c r="D192" s="495"/>
      <c r="E192" s="495"/>
      <c r="F192" s="495"/>
      <c r="G192" s="495"/>
      <c r="H192" s="496"/>
      <c r="I192" s="26">
        <f>J192+L192</f>
        <v>15.7</v>
      </c>
      <c r="J192" s="27">
        <f>J191</f>
        <v>15.7</v>
      </c>
      <c r="K192" s="158">
        <f t="shared" ref="K192:L192" si="201">K191</f>
        <v>0</v>
      </c>
      <c r="L192" s="158">
        <f t="shared" si="201"/>
        <v>0</v>
      </c>
      <c r="M192" s="157">
        <f>N192+P192</f>
        <v>15.7</v>
      </c>
      <c r="N192" s="158">
        <f>N191</f>
        <v>15.7</v>
      </c>
      <c r="O192" s="158">
        <f t="shared" ref="O192:P192" si="202">O191</f>
        <v>0</v>
      </c>
      <c r="P192" s="158">
        <f t="shared" si="202"/>
        <v>0</v>
      </c>
      <c r="Q192" s="157">
        <f>R192+T192</f>
        <v>0</v>
      </c>
      <c r="R192" s="158">
        <f>R191</f>
        <v>0</v>
      </c>
      <c r="S192" s="158">
        <f t="shared" ref="S192:T192" si="203">S191</f>
        <v>0</v>
      </c>
      <c r="T192" s="158">
        <f t="shared" si="203"/>
        <v>0</v>
      </c>
      <c r="U192" s="26">
        <f>V192+X192</f>
        <v>0</v>
      </c>
      <c r="V192" s="27">
        <f>V191</f>
        <v>0</v>
      </c>
      <c r="W192" s="158">
        <f t="shared" ref="W192:X192" si="204">W191</f>
        <v>0</v>
      </c>
      <c r="X192" s="158">
        <f t="shared" si="204"/>
        <v>0</v>
      </c>
      <c r="Y192" s="283"/>
      <c r="Z192" s="283"/>
      <c r="AA192" s="283"/>
      <c r="AB192" s="283"/>
    </row>
    <row r="193" spans="1:28" s="62" customFormat="1" ht="13.5" customHeight="1" thickBot="1" x14ac:dyDescent="0.25">
      <c r="A193" s="116">
        <v>1</v>
      </c>
      <c r="B193" s="554" t="s">
        <v>83</v>
      </c>
      <c r="C193" s="555"/>
      <c r="D193" s="555"/>
      <c r="E193" s="555"/>
      <c r="F193" s="555"/>
      <c r="G193" s="555"/>
      <c r="H193" s="556"/>
      <c r="I193" s="48">
        <f>J193+L193</f>
        <v>9303.9</v>
      </c>
      <c r="J193" s="49">
        <f>SUM(J52,J63,J122,J165,J178,J188,J192)</f>
        <v>1501.4999999999998</v>
      </c>
      <c r="K193" s="49">
        <f>SUM(K52,K63,K122,K165,K178,K188,K192)</f>
        <v>11.7</v>
      </c>
      <c r="L193" s="50">
        <f>SUM(L52,L63,L122,L165,L178,L188,L192)</f>
        <v>7802.4000000000005</v>
      </c>
      <c r="M193" s="48">
        <f>N193+P193</f>
        <v>9927.6</v>
      </c>
      <c r="N193" s="49">
        <f>SUM(N52,N63,N122,N165,N178,N188,N192)</f>
        <v>1131.5</v>
      </c>
      <c r="O193" s="49">
        <f>SUM(O52,O63,O122,O165,O178,O188,O192)</f>
        <v>14.6</v>
      </c>
      <c r="P193" s="50">
        <f>SUM(P52,P63,P122,P165,P178,P188,P192)</f>
        <v>8796.1</v>
      </c>
      <c r="Q193" s="48">
        <f>R193+T193</f>
        <v>8070</v>
      </c>
      <c r="R193" s="49">
        <f>SUM(R52,R63,R122,R165,R178,R188,R192)</f>
        <v>908</v>
      </c>
      <c r="S193" s="49">
        <f>SUM(S52,S63,S122,S165,S178,S188,S192)</f>
        <v>0</v>
      </c>
      <c r="T193" s="50">
        <f>SUM(T52,T63,T122,T165,T178,T188,T192)</f>
        <v>7162</v>
      </c>
      <c r="U193" s="48">
        <f>V193+X193</f>
        <v>6685</v>
      </c>
      <c r="V193" s="49">
        <f>SUM(V52,V63,V122,V165,V178,V188,V192)</f>
        <v>885</v>
      </c>
      <c r="W193" s="49">
        <f>SUM(W52,W63,W122,W165,W178,W188,W192)</f>
        <v>0</v>
      </c>
      <c r="X193" s="50">
        <f>SUM(X52,X63,X122,X165,X178,X188,X192)</f>
        <v>5800</v>
      </c>
      <c r="Y193" s="283"/>
      <c r="Z193" s="283"/>
      <c r="AA193" s="283"/>
      <c r="AB193" s="283"/>
    </row>
    <row r="194" spans="1:28" s="62" customFormat="1" ht="17.25" customHeight="1" thickBot="1" x14ac:dyDescent="0.25">
      <c r="A194" s="116">
        <v>2</v>
      </c>
      <c r="B194" s="516" t="s">
        <v>84</v>
      </c>
      <c r="C194" s="517"/>
      <c r="D194" s="517"/>
      <c r="E194" s="517"/>
      <c r="F194" s="517"/>
      <c r="G194" s="517"/>
      <c r="H194" s="517"/>
      <c r="I194" s="517"/>
      <c r="J194" s="517"/>
      <c r="K194" s="517"/>
      <c r="L194" s="517"/>
      <c r="M194" s="517"/>
      <c r="N194" s="517"/>
      <c r="O194" s="517"/>
      <c r="P194" s="517"/>
      <c r="Q194" s="517"/>
      <c r="R194" s="517"/>
      <c r="S194" s="517"/>
      <c r="T194" s="517"/>
      <c r="U194" s="517"/>
      <c r="V194" s="517"/>
      <c r="W194" s="517"/>
      <c r="X194" s="518"/>
      <c r="Y194" s="290"/>
      <c r="Z194" s="290"/>
      <c r="AA194" s="290"/>
      <c r="AB194" s="290"/>
    </row>
    <row r="195" spans="1:28" s="62" customFormat="1" ht="20.25" customHeight="1" thickBot="1" x14ac:dyDescent="0.25">
      <c r="A195" s="110">
        <v>2</v>
      </c>
      <c r="B195" s="117">
        <v>1</v>
      </c>
      <c r="C195" s="454" t="s">
        <v>85</v>
      </c>
      <c r="D195" s="455"/>
      <c r="E195" s="455"/>
      <c r="F195" s="455"/>
      <c r="G195" s="455"/>
      <c r="H195" s="455"/>
      <c r="I195" s="455"/>
      <c r="J195" s="455"/>
      <c r="K195" s="455"/>
      <c r="L195" s="455"/>
      <c r="M195" s="455"/>
      <c r="N195" s="455"/>
      <c r="O195" s="455"/>
      <c r="P195" s="455"/>
      <c r="Q195" s="455"/>
      <c r="R195" s="455"/>
      <c r="S195" s="455"/>
      <c r="T195" s="455"/>
      <c r="U195" s="455"/>
      <c r="V195" s="455"/>
      <c r="W195" s="455"/>
      <c r="X195" s="456"/>
      <c r="Y195" s="290"/>
      <c r="Z195" s="290"/>
      <c r="AA195" s="290"/>
      <c r="AB195" s="290"/>
    </row>
    <row r="196" spans="1:28" s="62" customFormat="1" ht="19.5" customHeight="1" thickBot="1" x14ac:dyDescent="0.25">
      <c r="A196" s="458">
        <v>2</v>
      </c>
      <c r="B196" s="477">
        <v>1</v>
      </c>
      <c r="C196" s="564">
        <v>1</v>
      </c>
      <c r="D196" s="440" t="s">
        <v>87</v>
      </c>
      <c r="E196" s="521">
        <v>9</v>
      </c>
      <c r="F196" s="11" t="s">
        <v>86</v>
      </c>
      <c r="G196" s="11" t="s">
        <v>88</v>
      </c>
      <c r="H196" s="45" t="s">
        <v>20</v>
      </c>
      <c r="I196" s="10">
        <f t="shared" ref="I196:I198" si="205">J196+L196</f>
        <v>2.9</v>
      </c>
      <c r="J196" s="11">
        <v>2.9</v>
      </c>
      <c r="K196" s="11">
        <v>0</v>
      </c>
      <c r="L196" s="12">
        <v>0</v>
      </c>
      <c r="M196" s="154">
        <f t="shared" ref="M196:M197" si="206">N196+P196</f>
        <v>15</v>
      </c>
      <c r="N196" s="223">
        <v>15</v>
      </c>
      <c r="O196" s="223">
        <v>0</v>
      </c>
      <c r="P196" s="156">
        <v>0</v>
      </c>
      <c r="Q196" s="154">
        <f t="shared" ref="Q196:Q202" si="207">R196+T196</f>
        <v>15</v>
      </c>
      <c r="R196" s="281">
        <v>15</v>
      </c>
      <c r="S196" s="281">
        <v>0</v>
      </c>
      <c r="T196" s="156">
        <v>0</v>
      </c>
      <c r="U196" s="10">
        <f t="shared" ref="U196:U202" si="208">V196+X196</f>
        <v>20</v>
      </c>
      <c r="V196" s="11">
        <v>20</v>
      </c>
      <c r="W196" s="11">
        <v>0</v>
      </c>
      <c r="X196" s="12">
        <v>0</v>
      </c>
      <c r="Y196" s="284"/>
      <c r="Z196" s="284"/>
      <c r="AA196" s="284"/>
      <c r="AB196" s="284"/>
    </row>
    <row r="197" spans="1:28" s="62" customFormat="1" ht="27" customHeight="1" thickBot="1" x14ac:dyDescent="0.25">
      <c r="A197" s="460"/>
      <c r="B197" s="462"/>
      <c r="C197" s="566"/>
      <c r="D197" s="442"/>
      <c r="E197" s="522"/>
      <c r="F197" s="405" t="s">
        <v>22</v>
      </c>
      <c r="G197" s="406"/>
      <c r="H197" s="407"/>
      <c r="I197" s="15">
        <f t="shared" si="205"/>
        <v>2.9</v>
      </c>
      <c r="J197" s="16">
        <f>SUM(J196)</f>
        <v>2.9</v>
      </c>
      <c r="K197" s="16">
        <f>SUM(K196)</f>
        <v>0</v>
      </c>
      <c r="L197" s="17">
        <f>SUM(L196)</f>
        <v>0</v>
      </c>
      <c r="M197" s="15">
        <f t="shared" si="206"/>
        <v>15</v>
      </c>
      <c r="N197" s="16">
        <f>SUM(N196)</f>
        <v>15</v>
      </c>
      <c r="O197" s="16">
        <f>SUM(O196)</f>
        <v>0</v>
      </c>
      <c r="P197" s="17">
        <f>SUM(P196)</f>
        <v>0</v>
      </c>
      <c r="Q197" s="15">
        <f t="shared" si="207"/>
        <v>15</v>
      </c>
      <c r="R197" s="16">
        <f>SUM(R196)</f>
        <v>15</v>
      </c>
      <c r="S197" s="16">
        <f>SUM(S196)</f>
        <v>0</v>
      </c>
      <c r="T197" s="17">
        <f>SUM(T196)</f>
        <v>0</v>
      </c>
      <c r="U197" s="15">
        <f t="shared" si="208"/>
        <v>20</v>
      </c>
      <c r="V197" s="16">
        <f>SUM(V196)</f>
        <v>20</v>
      </c>
      <c r="W197" s="16">
        <f>SUM(W196)</f>
        <v>0</v>
      </c>
      <c r="X197" s="17">
        <f>SUM(X196)</f>
        <v>0</v>
      </c>
      <c r="Y197" s="283"/>
      <c r="Z197" s="283"/>
      <c r="AA197" s="283"/>
      <c r="AB197" s="283"/>
    </row>
    <row r="198" spans="1:28" s="64" customFormat="1" ht="27.75" customHeight="1" thickBot="1" x14ac:dyDescent="0.25">
      <c r="A198" s="458">
        <v>2</v>
      </c>
      <c r="B198" s="477">
        <v>1</v>
      </c>
      <c r="C198" s="564">
        <v>2</v>
      </c>
      <c r="D198" s="440" t="s">
        <v>198</v>
      </c>
      <c r="E198" s="521">
        <v>9</v>
      </c>
      <c r="F198" s="155" t="s">
        <v>86</v>
      </c>
      <c r="G198" s="119" t="s">
        <v>163</v>
      </c>
      <c r="H198" s="120" t="s">
        <v>20</v>
      </c>
      <c r="I198" s="154">
        <f t="shared" si="205"/>
        <v>93</v>
      </c>
      <c r="J198" s="155">
        <v>0</v>
      </c>
      <c r="K198" s="155">
        <v>0</v>
      </c>
      <c r="L198" s="156">
        <v>93</v>
      </c>
      <c r="M198" s="154">
        <f t="shared" ref="M198" si="209">N198+P198</f>
        <v>100</v>
      </c>
      <c r="N198" s="223">
        <v>0</v>
      </c>
      <c r="O198" s="223">
        <v>0</v>
      </c>
      <c r="P198" s="156">
        <v>100</v>
      </c>
      <c r="Q198" s="154">
        <f t="shared" si="207"/>
        <v>100</v>
      </c>
      <c r="R198" s="281">
        <v>0</v>
      </c>
      <c r="S198" s="281">
        <v>0</v>
      </c>
      <c r="T198" s="156">
        <v>100</v>
      </c>
      <c r="U198" s="154">
        <f t="shared" si="208"/>
        <v>100</v>
      </c>
      <c r="V198" s="155">
        <v>0</v>
      </c>
      <c r="W198" s="155">
        <v>0</v>
      </c>
      <c r="X198" s="156">
        <v>100</v>
      </c>
      <c r="Y198" s="284"/>
      <c r="Z198" s="284"/>
      <c r="AA198" s="284"/>
      <c r="AB198" s="284"/>
    </row>
    <row r="199" spans="1:28" s="62" customFormat="1" ht="20.25" customHeight="1" thickBot="1" x14ac:dyDescent="0.25">
      <c r="A199" s="460"/>
      <c r="B199" s="462"/>
      <c r="C199" s="566"/>
      <c r="D199" s="442"/>
      <c r="E199" s="522"/>
      <c r="F199" s="405" t="s">
        <v>22</v>
      </c>
      <c r="G199" s="406"/>
      <c r="H199" s="407"/>
      <c r="I199" s="15">
        <f t="shared" ref="I199" si="210">J199+L199</f>
        <v>93</v>
      </c>
      <c r="J199" s="16">
        <f>SUM(J198)</f>
        <v>0</v>
      </c>
      <c r="K199" s="16">
        <f>SUM(K198)</f>
        <v>0</v>
      </c>
      <c r="L199" s="17">
        <f>SUM(L198)</f>
        <v>93</v>
      </c>
      <c r="M199" s="15">
        <f t="shared" ref="M199" si="211">N199+P199</f>
        <v>100</v>
      </c>
      <c r="N199" s="16">
        <f>SUM(N198)</f>
        <v>0</v>
      </c>
      <c r="O199" s="16">
        <f>SUM(O198)</f>
        <v>0</v>
      </c>
      <c r="P199" s="17">
        <f>SUM(P198)</f>
        <v>100</v>
      </c>
      <c r="Q199" s="15">
        <f t="shared" si="207"/>
        <v>100</v>
      </c>
      <c r="R199" s="16">
        <f>SUM(R198)</f>
        <v>0</v>
      </c>
      <c r="S199" s="16">
        <f>SUM(S198)</f>
        <v>0</v>
      </c>
      <c r="T199" s="17">
        <f>SUM(T198)</f>
        <v>100</v>
      </c>
      <c r="U199" s="15">
        <f t="shared" si="208"/>
        <v>100</v>
      </c>
      <c r="V199" s="16">
        <f>SUM(V198)</f>
        <v>0</v>
      </c>
      <c r="W199" s="16">
        <f>SUM(W198)</f>
        <v>0</v>
      </c>
      <c r="X199" s="17">
        <f>SUM(X198)</f>
        <v>100</v>
      </c>
      <c r="Y199" s="283"/>
      <c r="Z199" s="283"/>
      <c r="AA199" s="283"/>
      <c r="AB199" s="283"/>
    </row>
    <row r="200" spans="1:28" s="64" customFormat="1" ht="18" customHeight="1" x14ac:dyDescent="0.2">
      <c r="A200" s="458">
        <v>2</v>
      </c>
      <c r="B200" s="461">
        <v>1</v>
      </c>
      <c r="C200" s="564">
        <v>3</v>
      </c>
      <c r="D200" s="440" t="s">
        <v>184</v>
      </c>
      <c r="E200" s="521">
        <v>9</v>
      </c>
      <c r="F200" s="410" t="s">
        <v>86</v>
      </c>
      <c r="G200" s="410" t="s">
        <v>164</v>
      </c>
      <c r="H200" s="344" t="s">
        <v>20</v>
      </c>
      <c r="I200" s="317">
        <f>L200</f>
        <v>12.5</v>
      </c>
      <c r="J200" s="318"/>
      <c r="K200" s="318"/>
      <c r="L200" s="319">
        <v>12.5</v>
      </c>
      <c r="M200" s="317">
        <f t="shared" ref="M200:M202" si="212">N200+P200</f>
        <v>0</v>
      </c>
      <c r="N200" s="318">
        <v>0</v>
      </c>
      <c r="O200" s="318">
        <v>0</v>
      </c>
      <c r="P200" s="319"/>
      <c r="Q200" s="154">
        <f t="shared" si="207"/>
        <v>98</v>
      </c>
      <c r="R200" s="281">
        <v>0</v>
      </c>
      <c r="S200" s="281">
        <v>0</v>
      </c>
      <c r="T200" s="156">
        <v>98</v>
      </c>
      <c r="U200" s="10">
        <f t="shared" si="208"/>
        <v>0</v>
      </c>
      <c r="V200" s="11">
        <v>0</v>
      </c>
      <c r="W200" s="11">
        <v>0</v>
      </c>
      <c r="X200" s="12"/>
      <c r="Y200" s="284"/>
      <c r="Z200" s="284"/>
      <c r="AA200" s="284"/>
      <c r="AB200" s="284"/>
    </row>
    <row r="201" spans="1:28" s="64" customFormat="1" ht="18" customHeight="1" x14ac:dyDescent="0.2">
      <c r="A201" s="459"/>
      <c r="B201" s="461"/>
      <c r="C201" s="565"/>
      <c r="D201" s="441"/>
      <c r="E201" s="540"/>
      <c r="F201" s="411"/>
      <c r="G201" s="411"/>
      <c r="H201" s="334" t="s">
        <v>247</v>
      </c>
      <c r="I201" s="317"/>
      <c r="J201" s="318"/>
      <c r="K201" s="318"/>
      <c r="L201" s="319"/>
      <c r="M201" s="317">
        <f>N201+P201</f>
        <v>100</v>
      </c>
      <c r="N201" s="318"/>
      <c r="O201" s="318"/>
      <c r="P201" s="319">
        <v>100</v>
      </c>
      <c r="Q201" s="154"/>
      <c r="R201" s="315"/>
      <c r="S201" s="315"/>
      <c r="T201" s="156"/>
      <c r="U201" s="154"/>
      <c r="V201" s="315"/>
      <c r="W201" s="315"/>
      <c r="X201" s="156"/>
      <c r="Y201" s="284"/>
      <c r="Z201" s="284"/>
      <c r="AA201" s="284"/>
      <c r="AB201" s="284"/>
    </row>
    <row r="202" spans="1:28" s="64" customFormat="1" ht="19.5" customHeight="1" thickBot="1" x14ac:dyDescent="0.25">
      <c r="A202" s="459"/>
      <c r="B202" s="461"/>
      <c r="C202" s="565"/>
      <c r="D202" s="441"/>
      <c r="E202" s="540"/>
      <c r="F202" s="453"/>
      <c r="G202" s="453"/>
      <c r="H202" s="345" t="s">
        <v>73</v>
      </c>
      <c r="I202" s="317">
        <f>L202</f>
        <v>0</v>
      </c>
      <c r="J202" s="318"/>
      <c r="K202" s="318"/>
      <c r="L202" s="319"/>
      <c r="M202" s="317">
        <f t="shared" si="212"/>
        <v>456.5</v>
      </c>
      <c r="N202" s="318">
        <v>0</v>
      </c>
      <c r="O202" s="318">
        <v>0</v>
      </c>
      <c r="P202" s="319">
        <v>456.5</v>
      </c>
      <c r="Q202" s="154">
        <f t="shared" si="207"/>
        <v>0</v>
      </c>
      <c r="R202" s="281">
        <v>0</v>
      </c>
      <c r="S202" s="281">
        <v>0</v>
      </c>
      <c r="T202" s="156"/>
      <c r="U202" s="10">
        <f t="shared" si="208"/>
        <v>0</v>
      </c>
      <c r="V202" s="11">
        <v>0</v>
      </c>
      <c r="W202" s="11">
        <v>0</v>
      </c>
      <c r="X202" s="12"/>
      <c r="Y202" s="284"/>
      <c r="Z202" s="284"/>
      <c r="AA202" s="284"/>
      <c r="AB202" s="284"/>
    </row>
    <row r="203" spans="1:28" s="62" customFormat="1" ht="21" customHeight="1" thickBot="1" x14ac:dyDescent="0.25">
      <c r="A203" s="460"/>
      <c r="B203" s="462"/>
      <c r="C203" s="566"/>
      <c r="D203" s="442"/>
      <c r="E203" s="522"/>
      <c r="F203" s="405" t="s">
        <v>22</v>
      </c>
      <c r="G203" s="406"/>
      <c r="H203" s="407"/>
      <c r="I203" s="51">
        <f>SUM(J203,L203)</f>
        <v>12.5</v>
      </c>
      <c r="J203" s="16">
        <f>SUM(J200:J202)</f>
        <v>0</v>
      </c>
      <c r="K203" s="16">
        <f>SUM(K200:K202)</f>
        <v>0</v>
      </c>
      <c r="L203" s="17">
        <f>SUM(L200:L202)</f>
        <v>12.5</v>
      </c>
      <c r="M203" s="51">
        <f>SUM(N203,P203)</f>
        <v>556.5</v>
      </c>
      <c r="N203" s="16">
        <f>SUM(N200:N202)</f>
        <v>0</v>
      </c>
      <c r="O203" s="16">
        <f>SUM(O200:O202)</f>
        <v>0</v>
      </c>
      <c r="P203" s="17">
        <f>SUM(P200:P202)</f>
        <v>556.5</v>
      </c>
      <c r="Q203" s="51">
        <f>SUM(R203,T203)</f>
        <v>98</v>
      </c>
      <c r="R203" s="16">
        <f>SUM(R200:R202)</f>
        <v>0</v>
      </c>
      <c r="S203" s="16">
        <f>SUM(S200:S202)</f>
        <v>0</v>
      </c>
      <c r="T203" s="17">
        <f>SUM(T200:T202)</f>
        <v>98</v>
      </c>
      <c r="U203" s="51">
        <f>SUM(V203,X203)</f>
        <v>0</v>
      </c>
      <c r="V203" s="16">
        <f>SUM(V200:V202)</f>
        <v>0</v>
      </c>
      <c r="W203" s="16">
        <f>SUM(W200:W202)</f>
        <v>0</v>
      </c>
      <c r="X203" s="17">
        <f>SUM(X200:X202)</f>
        <v>0</v>
      </c>
      <c r="Y203" s="283"/>
      <c r="Z203" s="283"/>
      <c r="AA203" s="283"/>
      <c r="AB203" s="283"/>
    </row>
    <row r="204" spans="1:28" s="64" customFormat="1" ht="24" customHeight="1" x14ac:dyDescent="0.2">
      <c r="A204" s="458">
        <v>2</v>
      </c>
      <c r="B204" s="461">
        <v>1</v>
      </c>
      <c r="C204" s="564">
        <v>4</v>
      </c>
      <c r="D204" s="440" t="s">
        <v>226</v>
      </c>
      <c r="E204" s="521">
        <v>9</v>
      </c>
      <c r="F204" s="410" t="s">
        <v>86</v>
      </c>
      <c r="G204" s="410" t="s">
        <v>213</v>
      </c>
      <c r="H204" s="316" t="s">
        <v>20</v>
      </c>
      <c r="I204" s="188">
        <f>L204</f>
        <v>0</v>
      </c>
      <c r="J204" s="193"/>
      <c r="K204" s="193"/>
      <c r="L204" s="187"/>
      <c r="M204" s="317">
        <f t="shared" ref="M204:M205" si="213">N204+P204</f>
        <v>262</v>
      </c>
      <c r="N204" s="318">
        <v>8.3000000000000007</v>
      </c>
      <c r="O204" s="318">
        <v>8.1</v>
      </c>
      <c r="P204" s="319">
        <v>253.7</v>
      </c>
      <c r="Q204" s="324">
        <f>R204+T204</f>
        <v>653.70000000000005</v>
      </c>
      <c r="R204" s="325">
        <v>0</v>
      </c>
      <c r="S204" s="325">
        <v>0</v>
      </c>
      <c r="T204" s="326">
        <v>653.70000000000005</v>
      </c>
      <c r="U204" s="154">
        <f>V204+X204</f>
        <v>0</v>
      </c>
      <c r="V204" s="267">
        <v>0</v>
      </c>
      <c r="W204" s="267">
        <v>0</v>
      </c>
      <c r="X204" s="156"/>
      <c r="Y204" s="284"/>
      <c r="Z204" s="284"/>
      <c r="AA204" s="284"/>
      <c r="AB204" s="284"/>
    </row>
    <row r="205" spans="1:28" s="64" customFormat="1" ht="24" customHeight="1" thickBot="1" x14ac:dyDescent="0.25">
      <c r="A205" s="459"/>
      <c r="B205" s="461"/>
      <c r="C205" s="565"/>
      <c r="D205" s="441"/>
      <c r="E205" s="540"/>
      <c r="F205" s="453"/>
      <c r="G205" s="453"/>
      <c r="H205" s="218" t="s">
        <v>73</v>
      </c>
      <c r="I205" s="154">
        <f>L205</f>
        <v>0</v>
      </c>
      <c r="J205" s="267"/>
      <c r="K205" s="267"/>
      <c r="L205" s="156"/>
      <c r="M205" s="324">
        <f t="shared" si="213"/>
        <v>454.5</v>
      </c>
      <c r="N205" s="325">
        <v>1.3</v>
      </c>
      <c r="O205" s="325">
        <v>1.2</v>
      </c>
      <c r="P205" s="326">
        <v>453.2</v>
      </c>
      <c r="Q205" s="324">
        <f>R205+T205</f>
        <v>454.5</v>
      </c>
      <c r="R205" s="325">
        <v>6.9</v>
      </c>
      <c r="S205" s="325">
        <v>6.8</v>
      </c>
      <c r="T205" s="326">
        <v>447.6</v>
      </c>
      <c r="U205" s="154">
        <f>V205+X205</f>
        <v>0</v>
      </c>
      <c r="V205" s="267">
        <v>0</v>
      </c>
      <c r="W205" s="267">
        <v>0</v>
      </c>
      <c r="X205" s="156"/>
      <c r="Y205" s="284"/>
      <c r="Z205" s="284"/>
      <c r="AA205" s="284"/>
      <c r="AB205" s="284"/>
    </row>
    <row r="206" spans="1:28" s="62" customFormat="1" ht="24" customHeight="1" thickBot="1" x14ac:dyDescent="0.25">
      <c r="A206" s="460"/>
      <c r="B206" s="462"/>
      <c r="C206" s="566"/>
      <c r="D206" s="442"/>
      <c r="E206" s="522"/>
      <c r="F206" s="405" t="s">
        <v>22</v>
      </c>
      <c r="G206" s="406"/>
      <c r="H206" s="407"/>
      <c r="I206" s="51">
        <f>SUM(J206,L206)</f>
        <v>0</v>
      </c>
      <c r="J206" s="16">
        <f>SUM(J204:J205)</f>
        <v>0</v>
      </c>
      <c r="K206" s="16">
        <f>SUM(K204:K205)</f>
        <v>0</v>
      </c>
      <c r="L206" s="17">
        <f>SUM(L204:L205)</f>
        <v>0</v>
      </c>
      <c r="M206" s="51">
        <f>SUM(N206,P206)</f>
        <v>716.5</v>
      </c>
      <c r="N206" s="16">
        <f>SUM(N204:N205)</f>
        <v>9.6000000000000014</v>
      </c>
      <c r="O206" s="16">
        <f>SUM(O204:O205)</f>
        <v>9.2999999999999989</v>
      </c>
      <c r="P206" s="17">
        <f>SUM(P204:P205)</f>
        <v>706.9</v>
      </c>
      <c r="Q206" s="51">
        <f>SUM(R206,T206)</f>
        <v>1108.2000000000003</v>
      </c>
      <c r="R206" s="16">
        <f>SUM(R204:R205)</f>
        <v>6.9</v>
      </c>
      <c r="S206" s="16">
        <f>SUM(S204:S205)</f>
        <v>6.8</v>
      </c>
      <c r="T206" s="17">
        <f>SUM(T204:T205)</f>
        <v>1101.3000000000002</v>
      </c>
      <c r="U206" s="51">
        <f>SUM(V206,X206)</f>
        <v>0</v>
      </c>
      <c r="V206" s="16">
        <f>SUM(V204:V205)</f>
        <v>0</v>
      </c>
      <c r="W206" s="16">
        <f>SUM(W204:W205)</f>
        <v>0</v>
      </c>
      <c r="X206" s="17">
        <f>SUM(X204:X205)</f>
        <v>0</v>
      </c>
      <c r="Y206" s="283"/>
      <c r="Z206" s="283"/>
      <c r="AA206" s="283"/>
      <c r="AB206" s="283"/>
    </row>
    <row r="207" spans="1:28" s="62" customFormat="1" ht="13.5" thickBot="1" x14ac:dyDescent="0.25">
      <c r="A207" s="112">
        <v>2</v>
      </c>
      <c r="B207" s="113">
        <v>1</v>
      </c>
      <c r="C207" s="494" t="s">
        <v>48</v>
      </c>
      <c r="D207" s="495"/>
      <c r="E207" s="495"/>
      <c r="F207" s="495"/>
      <c r="G207" s="495"/>
      <c r="H207" s="496"/>
      <c r="I207" s="153">
        <f t="shared" ref="I207" si="214">J207+L207</f>
        <v>108.4</v>
      </c>
      <c r="J207" s="158">
        <f>J206+J203+J199+J197</f>
        <v>2.9</v>
      </c>
      <c r="K207" s="158">
        <f t="shared" ref="K207:L207" si="215">K206+K203+K199+K197</f>
        <v>0</v>
      </c>
      <c r="L207" s="158">
        <f t="shared" si="215"/>
        <v>105.5</v>
      </c>
      <c r="M207" s="153">
        <f t="shared" ref="M207" si="216">N207+P207</f>
        <v>1388</v>
      </c>
      <c r="N207" s="158">
        <f>N206+N203+N199+N197</f>
        <v>24.6</v>
      </c>
      <c r="O207" s="158">
        <f t="shared" ref="O207" si="217">O206+O203+O199+O197</f>
        <v>9.2999999999999989</v>
      </c>
      <c r="P207" s="158">
        <f t="shared" ref="P207" si="218">P206+P203+P199+P197</f>
        <v>1363.4</v>
      </c>
      <c r="Q207" s="153">
        <f>R207+T207</f>
        <v>1321.2000000000003</v>
      </c>
      <c r="R207" s="158">
        <f>R206+R203+R199+R197</f>
        <v>21.9</v>
      </c>
      <c r="S207" s="158">
        <f t="shared" ref="S207" si="219">S206+S203+S199+S197</f>
        <v>6.8</v>
      </c>
      <c r="T207" s="158">
        <f t="shared" ref="T207" si="220">T206+T203+T199+T197</f>
        <v>1299.3000000000002</v>
      </c>
      <c r="U207" s="153">
        <f>V207+X207</f>
        <v>120</v>
      </c>
      <c r="V207" s="158">
        <f>V206+V203+V199+V197</f>
        <v>20</v>
      </c>
      <c r="W207" s="158">
        <f t="shared" ref="W207" si="221">W206+W203+W199+W197</f>
        <v>0</v>
      </c>
      <c r="X207" s="158">
        <f t="shared" ref="X207" si="222">X206+X203+X199+X197</f>
        <v>100</v>
      </c>
      <c r="Y207" s="283"/>
      <c r="Z207" s="283"/>
      <c r="AA207" s="283"/>
      <c r="AB207" s="283"/>
    </row>
    <row r="208" spans="1:28" s="62" customFormat="1" ht="13.5" customHeight="1" thickBot="1" x14ac:dyDescent="0.25">
      <c r="A208" s="110">
        <v>2</v>
      </c>
      <c r="B208" s="121">
        <v>2</v>
      </c>
      <c r="C208" s="454" t="s">
        <v>89</v>
      </c>
      <c r="D208" s="455"/>
      <c r="E208" s="455"/>
      <c r="F208" s="455"/>
      <c r="G208" s="455"/>
      <c r="H208" s="455"/>
      <c r="I208" s="455"/>
      <c r="J208" s="455"/>
      <c r="K208" s="455"/>
      <c r="L208" s="455"/>
      <c r="M208" s="455"/>
      <c r="N208" s="455"/>
      <c r="O208" s="455"/>
      <c r="P208" s="455"/>
      <c r="Q208" s="455"/>
      <c r="R208" s="455"/>
      <c r="S208" s="455"/>
      <c r="T208" s="455"/>
      <c r="U208" s="455"/>
      <c r="V208" s="455"/>
      <c r="W208" s="455"/>
      <c r="X208" s="456"/>
      <c r="Y208" s="290"/>
      <c r="Z208" s="290"/>
      <c r="AA208" s="290"/>
      <c r="AB208" s="290"/>
    </row>
    <row r="209" spans="1:28" s="62" customFormat="1" ht="13.5" customHeight="1" thickBot="1" x14ac:dyDescent="0.25">
      <c r="A209" s="458">
        <v>2</v>
      </c>
      <c r="B209" s="477">
        <v>2</v>
      </c>
      <c r="C209" s="478">
        <v>1</v>
      </c>
      <c r="D209" s="480" t="s">
        <v>90</v>
      </c>
      <c r="E209" s="523">
        <v>19</v>
      </c>
      <c r="F209" s="122" t="s">
        <v>86</v>
      </c>
      <c r="G209" s="122" t="s">
        <v>91</v>
      </c>
      <c r="H209" s="122" t="s">
        <v>20</v>
      </c>
      <c r="I209" s="35">
        <f t="shared" ref="I209:I230" si="223">J209+L209</f>
        <v>5.3</v>
      </c>
      <c r="J209" s="11">
        <v>5.3</v>
      </c>
      <c r="K209" s="13">
        <v>0</v>
      </c>
      <c r="L209" s="14">
        <v>0</v>
      </c>
      <c r="M209" s="150">
        <f t="shared" ref="M209:M212" si="224">N209+P209</f>
        <v>11.7</v>
      </c>
      <c r="N209" s="223">
        <f>5+6.7</f>
        <v>11.7</v>
      </c>
      <c r="O209" s="148">
        <v>0</v>
      </c>
      <c r="P209" s="149">
        <v>0</v>
      </c>
      <c r="Q209" s="150">
        <f t="shared" ref="Q209:Q232" si="225">R209+T209</f>
        <v>6</v>
      </c>
      <c r="R209" s="281">
        <v>6</v>
      </c>
      <c r="S209" s="148">
        <v>0</v>
      </c>
      <c r="T209" s="149">
        <v>0</v>
      </c>
      <c r="U209" s="35">
        <f t="shared" ref="U209:U232" si="226">V209+X209</f>
        <v>6</v>
      </c>
      <c r="V209" s="11">
        <v>6</v>
      </c>
      <c r="W209" s="13">
        <v>0</v>
      </c>
      <c r="X209" s="14">
        <v>0</v>
      </c>
      <c r="Y209" s="284"/>
      <c r="Z209" s="284"/>
      <c r="AA209" s="284"/>
      <c r="AB209" s="284"/>
    </row>
    <row r="210" spans="1:28" s="62" customFormat="1" ht="15.75" customHeight="1" thickBot="1" x14ac:dyDescent="0.25">
      <c r="A210" s="460"/>
      <c r="B210" s="462"/>
      <c r="C210" s="479"/>
      <c r="D210" s="442"/>
      <c r="E210" s="522"/>
      <c r="F210" s="405" t="s">
        <v>22</v>
      </c>
      <c r="G210" s="406"/>
      <c r="H210" s="407"/>
      <c r="I210" s="15">
        <f t="shared" si="223"/>
        <v>5.3</v>
      </c>
      <c r="J210" s="16">
        <f>SUM(J209)</f>
        <v>5.3</v>
      </c>
      <c r="K210" s="16">
        <f>SUM(K209)</f>
        <v>0</v>
      </c>
      <c r="L210" s="17">
        <f>SUM(L209)</f>
        <v>0</v>
      </c>
      <c r="M210" s="15">
        <f t="shared" si="224"/>
        <v>11.7</v>
      </c>
      <c r="N210" s="16">
        <f>SUM(N209)</f>
        <v>11.7</v>
      </c>
      <c r="O210" s="16">
        <f>SUM(O209)</f>
        <v>0</v>
      </c>
      <c r="P210" s="17">
        <f>SUM(P209)</f>
        <v>0</v>
      </c>
      <c r="Q210" s="15">
        <f t="shared" si="225"/>
        <v>6</v>
      </c>
      <c r="R210" s="16">
        <f>SUM(R209)</f>
        <v>6</v>
      </c>
      <c r="S210" s="16">
        <f>SUM(S209)</f>
        <v>0</v>
      </c>
      <c r="T210" s="17">
        <f>SUM(T209)</f>
        <v>0</v>
      </c>
      <c r="U210" s="15">
        <f t="shared" si="226"/>
        <v>6</v>
      </c>
      <c r="V210" s="16">
        <f>SUM(V209)</f>
        <v>6</v>
      </c>
      <c r="W210" s="16">
        <f>SUM(W209)</f>
        <v>0</v>
      </c>
      <c r="X210" s="17">
        <f>SUM(X209)</f>
        <v>0</v>
      </c>
      <c r="Y210" s="283"/>
      <c r="Z210" s="283"/>
      <c r="AA210" s="283"/>
      <c r="AB210" s="283"/>
    </row>
    <row r="211" spans="1:28" s="62" customFormat="1" ht="19.5" customHeight="1" thickBot="1" x14ac:dyDescent="0.25">
      <c r="A211" s="458">
        <v>2</v>
      </c>
      <c r="B211" s="477">
        <v>2</v>
      </c>
      <c r="C211" s="463">
        <v>2</v>
      </c>
      <c r="D211" s="440" t="s">
        <v>92</v>
      </c>
      <c r="E211" s="521">
        <v>20</v>
      </c>
      <c r="F211" s="122" t="s">
        <v>86</v>
      </c>
      <c r="G211" s="122" t="s">
        <v>93</v>
      </c>
      <c r="H211" s="122" t="s">
        <v>20</v>
      </c>
      <c r="I211" s="10">
        <f t="shared" si="223"/>
        <v>8.6999999999999993</v>
      </c>
      <c r="J211" s="11">
        <v>8.6999999999999993</v>
      </c>
      <c r="K211" s="11">
        <v>0</v>
      </c>
      <c r="L211" s="12">
        <v>0</v>
      </c>
      <c r="M211" s="154">
        <f t="shared" si="224"/>
        <v>23.7</v>
      </c>
      <c r="N211" s="223">
        <f>10+13.7</f>
        <v>23.7</v>
      </c>
      <c r="O211" s="223">
        <v>0</v>
      </c>
      <c r="P211" s="156">
        <v>0</v>
      </c>
      <c r="Q211" s="154">
        <f t="shared" si="225"/>
        <v>12</v>
      </c>
      <c r="R211" s="281">
        <v>12</v>
      </c>
      <c r="S211" s="281">
        <v>0</v>
      </c>
      <c r="T211" s="156">
        <v>0</v>
      </c>
      <c r="U211" s="10">
        <f t="shared" si="226"/>
        <v>12</v>
      </c>
      <c r="V211" s="11">
        <v>12</v>
      </c>
      <c r="W211" s="11">
        <v>0</v>
      </c>
      <c r="X211" s="12">
        <v>0</v>
      </c>
      <c r="Y211" s="284"/>
      <c r="Z211" s="284"/>
      <c r="AA211" s="284"/>
      <c r="AB211" s="284"/>
    </row>
    <row r="212" spans="1:28" s="62" customFormat="1" ht="13.5" customHeight="1" thickBot="1" x14ac:dyDescent="0.25">
      <c r="A212" s="460"/>
      <c r="B212" s="462"/>
      <c r="C212" s="479"/>
      <c r="D212" s="442"/>
      <c r="E212" s="522"/>
      <c r="F212" s="405" t="s">
        <v>22</v>
      </c>
      <c r="G212" s="406"/>
      <c r="H212" s="407"/>
      <c r="I212" s="15">
        <f t="shared" si="223"/>
        <v>8.6999999999999993</v>
      </c>
      <c r="J212" s="16">
        <f>SUM(J211)</f>
        <v>8.6999999999999993</v>
      </c>
      <c r="K212" s="16">
        <f>SUM(K211)</f>
        <v>0</v>
      </c>
      <c r="L212" s="17">
        <f>SUM(L211)</f>
        <v>0</v>
      </c>
      <c r="M212" s="15">
        <f t="shared" si="224"/>
        <v>23.7</v>
      </c>
      <c r="N212" s="16">
        <f>SUM(N211)</f>
        <v>23.7</v>
      </c>
      <c r="O212" s="16">
        <f>SUM(O211)</f>
        <v>0</v>
      </c>
      <c r="P212" s="17">
        <f>SUM(P211)</f>
        <v>0</v>
      </c>
      <c r="Q212" s="15">
        <f t="shared" si="225"/>
        <v>12</v>
      </c>
      <c r="R212" s="16">
        <f>SUM(R211)</f>
        <v>12</v>
      </c>
      <c r="S212" s="16">
        <f>SUM(S211)</f>
        <v>0</v>
      </c>
      <c r="T212" s="17">
        <f>SUM(T211)</f>
        <v>0</v>
      </c>
      <c r="U212" s="15">
        <f t="shared" si="226"/>
        <v>12</v>
      </c>
      <c r="V212" s="16">
        <f>SUM(V211)</f>
        <v>12</v>
      </c>
      <c r="W212" s="16">
        <f>SUM(W211)</f>
        <v>0</v>
      </c>
      <c r="X212" s="17">
        <f>SUM(X211)</f>
        <v>0</v>
      </c>
      <c r="Y212" s="283"/>
      <c r="Z212" s="283"/>
      <c r="AA212" s="283"/>
      <c r="AB212" s="283"/>
    </row>
    <row r="213" spans="1:28" s="62" customFormat="1" ht="13.5" customHeight="1" thickBot="1" x14ac:dyDescent="0.25">
      <c r="A213" s="458">
        <v>2</v>
      </c>
      <c r="B213" s="477">
        <v>2</v>
      </c>
      <c r="C213" s="463">
        <v>3</v>
      </c>
      <c r="D213" s="440" t="s">
        <v>94</v>
      </c>
      <c r="E213" s="521">
        <v>21</v>
      </c>
      <c r="F213" s="122" t="s">
        <v>86</v>
      </c>
      <c r="G213" s="122" t="s">
        <v>95</v>
      </c>
      <c r="H213" s="122" t="s">
        <v>20</v>
      </c>
      <c r="I213" s="10">
        <f t="shared" si="223"/>
        <v>18.399999999999999</v>
      </c>
      <c r="J213" s="11">
        <v>18.399999999999999</v>
      </c>
      <c r="K213" s="11">
        <v>0</v>
      </c>
      <c r="L213" s="12">
        <v>0</v>
      </c>
      <c r="M213" s="154">
        <f t="shared" ref="M213:M230" si="227">N213+P213</f>
        <v>40.1</v>
      </c>
      <c r="N213" s="223">
        <f>20+20.1</f>
        <v>40.1</v>
      </c>
      <c r="O213" s="223">
        <v>0</v>
      </c>
      <c r="P213" s="156">
        <v>0</v>
      </c>
      <c r="Q213" s="154">
        <f t="shared" si="225"/>
        <v>18</v>
      </c>
      <c r="R213" s="281">
        <v>18</v>
      </c>
      <c r="S213" s="281">
        <v>0</v>
      </c>
      <c r="T213" s="156">
        <v>0</v>
      </c>
      <c r="U213" s="10">
        <f t="shared" si="226"/>
        <v>18</v>
      </c>
      <c r="V213" s="11">
        <v>18</v>
      </c>
      <c r="W213" s="11">
        <v>0</v>
      </c>
      <c r="X213" s="12">
        <v>0</v>
      </c>
      <c r="Y213" s="284"/>
      <c r="Z213" s="284"/>
      <c r="AA213" s="284"/>
      <c r="AB213" s="284"/>
    </row>
    <row r="214" spans="1:28" s="62" customFormat="1" ht="13.5" customHeight="1" thickBot="1" x14ac:dyDescent="0.25">
      <c r="A214" s="460"/>
      <c r="B214" s="462"/>
      <c r="C214" s="479"/>
      <c r="D214" s="442"/>
      <c r="E214" s="522"/>
      <c r="F214" s="405" t="s">
        <v>22</v>
      </c>
      <c r="G214" s="406"/>
      <c r="H214" s="407"/>
      <c r="I214" s="15">
        <f t="shared" si="223"/>
        <v>18.399999999999999</v>
      </c>
      <c r="J214" s="16">
        <f>SUM(J213)</f>
        <v>18.399999999999999</v>
      </c>
      <c r="K214" s="16">
        <f>SUM(K213)</f>
        <v>0</v>
      </c>
      <c r="L214" s="17">
        <f>SUM(L213)</f>
        <v>0</v>
      </c>
      <c r="M214" s="15">
        <f t="shared" si="227"/>
        <v>40.1</v>
      </c>
      <c r="N214" s="16">
        <f>SUM(N213)</f>
        <v>40.1</v>
      </c>
      <c r="O214" s="16">
        <f>SUM(O213)</f>
        <v>0</v>
      </c>
      <c r="P214" s="17">
        <f>SUM(P213)</f>
        <v>0</v>
      </c>
      <c r="Q214" s="15">
        <f t="shared" si="225"/>
        <v>18</v>
      </c>
      <c r="R214" s="16">
        <f>SUM(R213)</f>
        <v>18</v>
      </c>
      <c r="S214" s="16">
        <f>SUM(S213)</f>
        <v>0</v>
      </c>
      <c r="T214" s="17">
        <f>SUM(T213)</f>
        <v>0</v>
      </c>
      <c r="U214" s="15">
        <f t="shared" si="226"/>
        <v>18</v>
      </c>
      <c r="V214" s="16">
        <f>SUM(V213)</f>
        <v>18</v>
      </c>
      <c r="W214" s="16">
        <f>SUM(W213)</f>
        <v>0</v>
      </c>
      <c r="X214" s="17">
        <f>SUM(X213)</f>
        <v>0</v>
      </c>
      <c r="Y214" s="283"/>
      <c r="Z214" s="283"/>
      <c r="AA214" s="283"/>
      <c r="AB214" s="283"/>
    </row>
    <row r="215" spans="1:28" s="62" customFormat="1" ht="13.5" customHeight="1" thickBot="1" x14ac:dyDescent="0.25">
      <c r="A215" s="458">
        <v>2</v>
      </c>
      <c r="B215" s="477">
        <v>2</v>
      </c>
      <c r="C215" s="463">
        <v>4</v>
      </c>
      <c r="D215" s="440" t="s">
        <v>96</v>
      </c>
      <c r="E215" s="521">
        <v>22</v>
      </c>
      <c r="F215" s="122" t="s">
        <v>86</v>
      </c>
      <c r="G215" s="122" t="s">
        <v>97</v>
      </c>
      <c r="H215" s="122" t="s">
        <v>20</v>
      </c>
      <c r="I215" s="10">
        <f t="shared" si="223"/>
        <v>8.6999999999999993</v>
      </c>
      <c r="J215" s="11">
        <v>8.6999999999999993</v>
      </c>
      <c r="K215" s="11">
        <v>0</v>
      </c>
      <c r="L215" s="12">
        <v>0</v>
      </c>
      <c r="M215" s="154">
        <f t="shared" si="227"/>
        <v>30.6</v>
      </c>
      <c r="N215" s="223">
        <f>11+9.6</f>
        <v>20.6</v>
      </c>
      <c r="O215" s="223">
        <v>0</v>
      </c>
      <c r="P215" s="156">
        <v>10</v>
      </c>
      <c r="Q215" s="154">
        <f t="shared" si="225"/>
        <v>8</v>
      </c>
      <c r="R215" s="281">
        <v>8</v>
      </c>
      <c r="S215" s="281">
        <v>0</v>
      </c>
      <c r="T215" s="156">
        <v>0</v>
      </c>
      <c r="U215" s="10">
        <f t="shared" si="226"/>
        <v>8</v>
      </c>
      <c r="V215" s="11">
        <v>8</v>
      </c>
      <c r="W215" s="11">
        <v>0</v>
      </c>
      <c r="X215" s="12">
        <v>0</v>
      </c>
      <c r="Y215" s="284"/>
      <c r="Z215" s="284"/>
      <c r="AA215" s="284"/>
      <c r="AB215" s="284"/>
    </row>
    <row r="216" spans="1:28" s="62" customFormat="1" ht="13.5" customHeight="1" thickBot="1" x14ac:dyDescent="0.25">
      <c r="A216" s="460"/>
      <c r="B216" s="462"/>
      <c r="C216" s="479"/>
      <c r="D216" s="442"/>
      <c r="E216" s="522"/>
      <c r="F216" s="405" t="s">
        <v>22</v>
      </c>
      <c r="G216" s="406"/>
      <c r="H216" s="407"/>
      <c r="I216" s="15">
        <f t="shared" si="223"/>
        <v>8.6999999999999993</v>
      </c>
      <c r="J216" s="16">
        <f>SUM(J215)</f>
        <v>8.6999999999999993</v>
      </c>
      <c r="K216" s="16">
        <f>SUM(K215)</f>
        <v>0</v>
      </c>
      <c r="L216" s="17">
        <f>SUM(L215)</f>
        <v>0</v>
      </c>
      <c r="M216" s="15">
        <f t="shared" si="227"/>
        <v>30.6</v>
      </c>
      <c r="N216" s="16">
        <f>SUM(N215)</f>
        <v>20.6</v>
      </c>
      <c r="O216" s="16">
        <f>SUM(O215)</f>
        <v>0</v>
      </c>
      <c r="P216" s="17">
        <f>SUM(P215)</f>
        <v>10</v>
      </c>
      <c r="Q216" s="15">
        <f t="shared" si="225"/>
        <v>8</v>
      </c>
      <c r="R216" s="16">
        <f>SUM(R215)</f>
        <v>8</v>
      </c>
      <c r="S216" s="16">
        <f>SUM(S215)</f>
        <v>0</v>
      </c>
      <c r="T216" s="17">
        <f>SUM(T215)</f>
        <v>0</v>
      </c>
      <c r="U216" s="15">
        <f t="shared" si="226"/>
        <v>8</v>
      </c>
      <c r="V216" s="16">
        <f>SUM(V215)</f>
        <v>8</v>
      </c>
      <c r="W216" s="16">
        <f>SUM(W215)</f>
        <v>0</v>
      </c>
      <c r="X216" s="17">
        <f>SUM(X215)</f>
        <v>0</v>
      </c>
      <c r="Y216" s="283"/>
      <c r="Z216" s="283"/>
      <c r="AA216" s="283"/>
      <c r="AB216" s="283"/>
    </row>
    <row r="217" spans="1:28" s="62" customFormat="1" ht="13.5" customHeight="1" thickBot="1" x14ac:dyDescent="0.25">
      <c r="A217" s="458">
        <v>2</v>
      </c>
      <c r="B217" s="477">
        <v>2</v>
      </c>
      <c r="C217" s="463">
        <v>5</v>
      </c>
      <c r="D217" s="440" t="s">
        <v>98</v>
      </c>
      <c r="E217" s="521">
        <v>23</v>
      </c>
      <c r="F217" s="122" t="s">
        <v>86</v>
      </c>
      <c r="G217" s="122" t="s">
        <v>99</v>
      </c>
      <c r="H217" s="122" t="s">
        <v>20</v>
      </c>
      <c r="I217" s="10">
        <f t="shared" si="223"/>
        <v>69.400000000000006</v>
      </c>
      <c r="J217" s="11">
        <v>69.400000000000006</v>
      </c>
      <c r="K217" s="11">
        <v>0</v>
      </c>
      <c r="L217" s="12">
        <v>0</v>
      </c>
      <c r="M217" s="154">
        <f t="shared" si="227"/>
        <v>103.5</v>
      </c>
      <c r="N217" s="223">
        <f>73+30.5</f>
        <v>103.5</v>
      </c>
      <c r="O217" s="223">
        <v>0</v>
      </c>
      <c r="P217" s="156">
        <v>0</v>
      </c>
      <c r="Q217" s="154">
        <f t="shared" si="225"/>
        <v>116</v>
      </c>
      <c r="R217" s="281">
        <v>116</v>
      </c>
      <c r="S217" s="281">
        <v>0</v>
      </c>
      <c r="T217" s="156">
        <v>0</v>
      </c>
      <c r="U217" s="10">
        <f t="shared" si="226"/>
        <v>116</v>
      </c>
      <c r="V217" s="11">
        <v>116</v>
      </c>
      <c r="W217" s="11">
        <v>0</v>
      </c>
      <c r="X217" s="12">
        <v>0</v>
      </c>
      <c r="Y217" s="284"/>
      <c r="Z217" s="284"/>
      <c r="AA217" s="284"/>
      <c r="AB217" s="284"/>
    </row>
    <row r="218" spans="1:28" s="62" customFormat="1" ht="13.5" customHeight="1" thickBot="1" x14ac:dyDescent="0.25">
      <c r="A218" s="460"/>
      <c r="B218" s="462"/>
      <c r="C218" s="479"/>
      <c r="D218" s="442"/>
      <c r="E218" s="522"/>
      <c r="F218" s="405" t="s">
        <v>22</v>
      </c>
      <c r="G218" s="406"/>
      <c r="H218" s="407"/>
      <c r="I218" s="15">
        <f t="shared" si="223"/>
        <v>69.400000000000006</v>
      </c>
      <c r="J218" s="16">
        <f>SUM(J217)</f>
        <v>69.400000000000006</v>
      </c>
      <c r="K218" s="16">
        <f>SUM(K217)</f>
        <v>0</v>
      </c>
      <c r="L218" s="17">
        <f>SUM(L217)</f>
        <v>0</v>
      </c>
      <c r="M218" s="15">
        <f t="shared" si="227"/>
        <v>103.5</v>
      </c>
      <c r="N218" s="16">
        <f>SUM(N217)</f>
        <v>103.5</v>
      </c>
      <c r="O218" s="16">
        <f>SUM(O217)</f>
        <v>0</v>
      </c>
      <c r="P218" s="17">
        <f>SUM(P217)</f>
        <v>0</v>
      </c>
      <c r="Q218" s="15">
        <f t="shared" si="225"/>
        <v>116</v>
      </c>
      <c r="R218" s="16">
        <f>SUM(R217)</f>
        <v>116</v>
      </c>
      <c r="S218" s="16">
        <f>SUM(S217)</f>
        <v>0</v>
      </c>
      <c r="T218" s="17">
        <f>SUM(T217)</f>
        <v>0</v>
      </c>
      <c r="U218" s="15">
        <f t="shared" si="226"/>
        <v>116</v>
      </c>
      <c r="V218" s="16">
        <f>SUM(V217)</f>
        <v>116</v>
      </c>
      <c r="W218" s="16">
        <f>SUM(W217)</f>
        <v>0</v>
      </c>
      <c r="X218" s="17">
        <f>SUM(X217)</f>
        <v>0</v>
      </c>
      <c r="Y218" s="283"/>
      <c r="Z218" s="283"/>
      <c r="AA218" s="283"/>
      <c r="AB218" s="283"/>
    </row>
    <row r="219" spans="1:28" s="62" customFormat="1" ht="13.5" customHeight="1" thickBot="1" x14ac:dyDescent="0.25">
      <c r="A219" s="458">
        <v>2</v>
      </c>
      <c r="B219" s="477">
        <v>2</v>
      </c>
      <c r="C219" s="463">
        <v>6</v>
      </c>
      <c r="D219" s="440" t="s">
        <v>100</v>
      </c>
      <c r="E219" s="521">
        <v>24</v>
      </c>
      <c r="F219" s="122" t="s">
        <v>86</v>
      </c>
      <c r="G219" s="122" t="s">
        <v>101</v>
      </c>
      <c r="H219" s="122" t="s">
        <v>20</v>
      </c>
      <c r="I219" s="10">
        <f t="shared" si="223"/>
        <v>4</v>
      </c>
      <c r="J219" s="11">
        <v>4</v>
      </c>
      <c r="K219" s="11">
        <v>0</v>
      </c>
      <c r="L219" s="12">
        <v>0</v>
      </c>
      <c r="M219" s="154">
        <f t="shared" si="227"/>
        <v>13.9</v>
      </c>
      <c r="N219" s="223">
        <f>9+4.9</f>
        <v>13.9</v>
      </c>
      <c r="O219" s="223">
        <v>0</v>
      </c>
      <c r="P219" s="156">
        <v>0</v>
      </c>
      <c r="Q219" s="154">
        <f t="shared" si="225"/>
        <v>7</v>
      </c>
      <c r="R219" s="281">
        <v>7</v>
      </c>
      <c r="S219" s="281">
        <v>0</v>
      </c>
      <c r="T219" s="156">
        <v>0</v>
      </c>
      <c r="U219" s="10">
        <f t="shared" si="226"/>
        <v>7</v>
      </c>
      <c r="V219" s="11">
        <v>7</v>
      </c>
      <c r="W219" s="11">
        <v>0</v>
      </c>
      <c r="X219" s="12">
        <v>0</v>
      </c>
      <c r="Y219" s="284"/>
      <c r="Z219" s="284"/>
      <c r="AA219" s="284"/>
      <c r="AB219" s="284"/>
    </row>
    <row r="220" spans="1:28" s="62" customFormat="1" ht="13.5" customHeight="1" thickBot="1" x14ac:dyDescent="0.25">
      <c r="A220" s="460"/>
      <c r="B220" s="462"/>
      <c r="C220" s="479"/>
      <c r="D220" s="442"/>
      <c r="E220" s="522"/>
      <c r="F220" s="405" t="s">
        <v>22</v>
      </c>
      <c r="G220" s="406"/>
      <c r="H220" s="407"/>
      <c r="I220" s="15">
        <f t="shared" si="223"/>
        <v>4</v>
      </c>
      <c r="J220" s="16">
        <f>SUM(J219)</f>
        <v>4</v>
      </c>
      <c r="K220" s="16">
        <f>SUM(K219)</f>
        <v>0</v>
      </c>
      <c r="L220" s="17">
        <f>SUM(L219)</f>
        <v>0</v>
      </c>
      <c r="M220" s="15">
        <f t="shared" si="227"/>
        <v>13.9</v>
      </c>
      <c r="N220" s="16">
        <f>SUM(N219)</f>
        <v>13.9</v>
      </c>
      <c r="O220" s="16">
        <f>SUM(O219)</f>
        <v>0</v>
      </c>
      <c r="P220" s="17">
        <f>SUM(P219)</f>
        <v>0</v>
      </c>
      <c r="Q220" s="15">
        <f t="shared" si="225"/>
        <v>7</v>
      </c>
      <c r="R220" s="16">
        <f>SUM(R219)</f>
        <v>7</v>
      </c>
      <c r="S220" s="16">
        <f>SUM(S219)</f>
        <v>0</v>
      </c>
      <c r="T220" s="17">
        <f>SUM(T219)</f>
        <v>0</v>
      </c>
      <c r="U220" s="15">
        <f t="shared" si="226"/>
        <v>7</v>
      </c>
      <c r="V220" s="16">
        <f>SUM(V219)</f>
        <v>7</v>
      </c>
      <c r="W220" s="16">
        <f>SUM(W219)</f>
        <v>0</v>
      </c>
      <c r="X220" s="17">
        <f>SUM(X219)</f>
        <v>0</v>
      </c>
      <c r="Y220" s="283"/>
      <c r="Z220" s="283"/>
      <c r="AA220" s="283"/>
      <c r="AB220" s="283"/>
    </row>
    <row r="221" spans="1:28" s="62" customFormat="1" ht="13.5" customHeight="1" thickBot="1" x14ac:dyDescent="0.25">
      <c r="A221" s="458">
        <v>2</v>
      </c>
      <c r="B221" s="477">
        <v>2</v>
      </c>
      <c r="C221" s="463">
        <v>7</v>
      </c>
      <c r="D221" s="440" t="s">
        <v>102</v>
      </c>
      <c r="E221" s="521">
        <v>25</v>
      </c>
      <c r="F221" s="122" t="s">
        <v>86</v>
      </c>
      <c r="G221" s="122" t="s">
        <v>103</v>
      </c>
      <c r="H221" s="122" t="s">
        <v>20</v>
      </c>
      <c r="I221" s="10">
        <f t="shared" si="223"/>
        <v>25.6</v>
      </c>
      <c r="J221" s="11">
        <v>25.6</v>
      </c>
      <c r="K221" s="11">
        <v>0</v>
      </c>
      <c r="L221" s="12">
        <v>0</v>
      </c>
      <c r="M221" s="154">
        <f t="shared" si="227"/>
        <v>52.6</v>
      </c>
      <c r="N221" s="223">
        <f>31+21.6</f>
        <v>52.6</v>
      </c>
      <c r="O221" s="223">
        <v>0</v>
      </c>
      <c r="P221" s="156">
        <v>0</v>
      </c>
      <c r="Q221" s="154">
        <f t="shared" si="225"/>
        <v>25</v>
      </c>
      <c r="R221" s="281">
        <v>25</v>
      </c>
      <c r="S221" s="281">
        <v>0</v>
      </c>
      <c r="T221" s="156">
        <v>0</v>
      </c>
      <c r="U221" s="10">
        <f t="shared" si="226"/>
        <v>25</v>
      </c>
      <c r="V221" s="11">
        <v>25</v>
      </c>
      <c r="W221" s="11">
        <v>0</v>
      </c>
      <c r="X221" s="12">
        <v>0</v>
      </c>
      <c r="Y221" s="284"/>
      <c r="Z221" s="284"/>
      <c r="AA221" s="284"/>
      <c r="AB221" s="284"/>
    </row>
    <row r="222" spans="1:28" s="62" customFormat="1" ht="13.5" customHeight="1" thickBot="1" x14ac:dyDescent="0.25">
      <c r="A222" s="460"/>
      <c r="B222" s="462"/>
      <c r="C222" s="479"/>
      <c r="D222" s="442"/>
      <c r="E222" s="522"/>
      <c r="F222" s="405" t="s">
        <v>22</v>
      </c>
      <c r="G222" s="406"/>
      <c r="H222" s="407"/>
      <c r="I222" s="15">
        <f t="shared" si="223"/>
        <v>25.6</v>
      </c>
      <c r="J222" s="16">
        <f>SUM(J221)</f>
        <v>25.6</v>
      </c>
      <c r="K222" s="16">
        <f>SUM(K221)</f>
        <v>0</v>
      </c>
      <c r="L222" s="17">
        <f>SUM(L221)</f>
        <v>0</v>
      </c>
      <c r="M222" s="15">
        <f t="shared" si="227"/>
        <v>52.6</v>
      </c>
      <c r="N222" s="16">
        <f>SUM(N221)</f>
        <v>52.6</v>
      </c>
      <c r="O222" s="16">
        <f>SUM(O221)</f>
        <v>0</v>
      </c>
      <c r="P222" s="17">
        <f>SUM(P221)</f>
        <v>0</v>
      </c>
      <c r="Q222" s="15">
        <f t="shared" si="225"/>
        <v>25</v>
      </c>
      <c r="R222" s="16">
        <f>SUM(R221)</f>
        <v>25</v>
      </c>
      <c r="S222" s="16">
        <f>SUM(S221)</f>
        <v>0</v>
      </c>
      <c r="T222" s="17">
        <f>SUM(T221)</f>
        <v>0</v>
      </c>
      <c r="U222" s="15">
        <f t="shared" si="226"/>
        <v>25</v>
      </c>
      <c r="V222" s="16">
        <f>SUM(V221)</f>
        <v>25</v>
      </c>
      <c r="W222" s="16">
        <f>SUM(W221)</f>
        <v>0</v>
      </c>
      <c r="X222" s="17">
        <f>SUM(X221)</f>
        <v>0</v>
      </c>
      <c r="Y222" s="283"/>
      <c r="Z222" s="283"/>
      <c r="AA222" s="283"/>
      <c r="AB222" s="283"/>
    </row>
    <row r="223" spans="1:28" s="62" customFormat="1" ht="13.5" customHeight="1" thickBot="1" x14ac:dyDescent="0.25">
      <c r="A223" s="458">
        <v>2</v>
      </c>
      <c r="B223" s="477">
        <v>2</v>
      </c>
      <c r="C223" s="463">
        <v>8</v>
      </c>
      <c r="D223" s="440" t="s">
        <v>104</v>
      </c>
      <c r="E223" s="521">
        <v>26</v>
      </c>
      <c r="F223" s="122" t="s">
        <v>86</v>
      </c>
      <c r="G223" s="122" t="s">
        <v>105</v>
      </c>
      <c r="H223" s="122" t="s">
        <v>20</v>
      </c>
      <c r="I223" s="10">
        <f t="shared" si="223"/>
        <v>25.8</v>
      </c>
      <c r="J223" s="11">
        <v>25.8</v>
      </c>
      <c r="K223" s="11">
        <v>0</v>
      </c>
      <c r="L223" s="12">
        <v>0</v>
      </c>
      <c r="M223" s="154">
        <f t="shared" si="227"/>
        <v>61.1</v>
      </c>
      <c r="N223" s="223">
        <f>33+28.1</f>
        <v>61.1</v>
      </c>
      <c r="O223" s="223">
        <v>0</v>
      </c>
      <c r="P223" s="156">
        <v>0</v>
      </c>
      <c r="Q223" s="154">
        <f t="shared" si="225"/>
        <v>27</v>
      </c>
      <c r="R223" s="281">
        <v>27</v>
      </c>
      <c r="S223" s="281">
        <v>0</v>
      </c>
      <c r="T223" s="156">
        <v>0</v>
      </c>
      <c r="U223" s="10">
        <f t="shared" si="226"/>
        <v>27</v>
      </c>
      <c r="V223" s="11">
        <v>27</v>
      </c>
      <c r="W223" s="11">
        <v>0</v>
      </c>
      <c r="X223" s="12">
        <v>0</v>
      </c>
      <c r="Y223" s="284"/>
      <c r="Z223" s="284"/>
      <c r="AA223" s="284"/>
      <c r="AB223" s="284"/>
    </row>
    <row r="224" spans="1:28" s="62" customFormat="1" ht="13.5" customHeight="1" thickBot="1" x14ac:dyDescent="0.25">
      <c r="A224" s="460"/>
      <c r="B224" s="462"/>
      <c r="C224" s="479"/>
      <c r="D224" s="442"/>
      <c r="E224" s="522"/>
      <c r="F224" s="405" t="s">
        <v>22</v>
      </c>
      <c r="G224" s="406"/>
      <c r="H224" s="407"/>
      <c r="I224" s="15">
        <f t="shared" si="223"/>
        <v>25.8</v>
      </c>
      <c r="J224" s="16">
        <f>SUM(J223)</f>
        <v>25.8</v>
      </c>
      <c r="K224" s="16">
        <f>SUM(K223)</f>
        <v>0</v>
      </c>
      <c r="L224" s="17">
        <f>SUM(L223)</f>
        <v>0</v>
      </c>
      <c r="M224" s="15">
        <f t="shared" si="227"/>
        <v>61.1</v>
      </c>
      <c r="N224" s="16">
        <f>SUM(N223)</f>
        <v>61.1</v>
      </c>
      <c r="O224" s="16">
        <f>SUM(O223)</f>
        <v>0</v>
      </c>
      <c r="P224" s="17">
        <f>SUM(P223)</f>
        <v>0</v>
      </c>
      <c r="Q224" s="15">
        <f t="shared" si="225"/>
        <v>27</v>
      </c>
      <c r="R224" s="16">
        <f>SUM(R223)</f>
        <v>27</v>
      </c>
      <c r="S224" s="16">
        <f>SUM(S223)</f>
        <v>0</v>
      </c>
      <c r="T224" s="17">
        <f>SUM(T223)</f>
        <v>0</v>
      </c>
      <c r="U224" s="15">
        <f t="shared" si="226"/>
        <v>27</v>
      </c>
      <c r="V224" s="16">
        <f>SUM(V223)</f>
        <v>27</v>
      </c>
      <c r="W224" s="16">
        <f>SUM(W223)</f>
        <v>0</v>
      </c>
      <c r="X224" s="17">
        <f>SUM(X223)</f>
        <v>0</v>
      </c>
      <c r="Y224" s="283"/>
      <c r="Z224" s="283"/>
      <c r="AA224" s="283"/>
      <c r="AB224" s="283"/>
    </row>
    <row r="225" spans="1:28" s="62" customFormat="1" ht="13.5" customHeight="1" thickBot="1" x14ac:dyDescent="0.25">
      <c r="A225" s="458">
        <v>2</v>
      </c>
      <c r="B225" s="477">
        <v>2</v>
      </c>
      <c r="C225" s="463">
        <v>9</v>
      </c>
      <c r="D225" s="440" t="s">
        <v>106</v>
      </c>
      <c r="E225" s="521">
        <v>27</v>
      </c>
      <c r="F225" s="122" t="s">
        <v>86</v>
      </c>
      <c r="G225" s="122" t="s">
        <v>107</v>
      </c>
      <c r="H225" s="122" t="s">
        <v>20</v>
      </c>
      <c r="I225" s="10">
        <f t="shared" si="223"/>
        <v>16.3</v>
      </c>
      <c r="J225" s="11">
        <v>16.3</v>
      </c>
      <c r="K225" s="11">
        <v>0</v>
      </c>
      <c r="L225" s="12">
        <v>0</v>
      </c>
      <c r="M225" s="154">
        <f t="shared" si="227"/>
        <v>49.3</v>
      </c>
      <c r="N225" s="223">
        <f>22+27.3</f>
        <v>49.3</v>
      </c>
      <c r="O225" s="223">
        <v>0</v>
      </c>
      <c r="P225" s="156">
        <v>0</v>
      </c>
      <c r="Q225" s="154">
        <f t="shared" si="225"/>
        <v>20</v>
      </c>
      <c r="R225" s="281">
        <v>20</v>
      </c>
      <c r="S225" s="281">
        <v>0</v>
      </c>
      <c r="T225" s="156">
        <v>0</v>
      </c>
      <c r="U225" s="10">
        <f t="shared" si="226"/>
        <v>20</v>
      </c>
      <c r="V225" s="11">
        <v>20</v>
      </c>
      <c r="W225" s="11">
        <v>0</v>
      </c>
      <c r="X225" s="12">
        <v>0</v>
      </c>
      <c r="Y225" s="284"/>
      <c r="Z225" s="284"/>
      <c r="AA225" s="284"/>
      <c r="AB225" s="284"/>
    </row>
    <row r="226" spans="1:28" s="62" customFormat="1" ht="13.5" customHeight="1" thickBot="1" x14ac:dyDescent="0.25">
      <c r="A226" s="460"/>
      <c r="B226" s="462"/>
      <c r="C226" s="479"/>
      <c r="D226" s="442"/>
      <c r="E226" s="522"/>
      <c r="F226" s="405" t="s">
        <v>22</v>
      </c>
      <c r="G226" s="406"/>
      <c r="H226" s="407"/>
      <c r="I226" s="15">
        <f t="shared" si="223"/>
        <v>16.3</v>
      </c>
      <c r="J226" s="16">
        <f>SUM(J225)</f>
        <v>16.3</v>
      </c>
      <c r="K226" s="16">
        <f>SUM(K225)</f>
        <v>0</v>
      </c>
      <c r="L226" s="17">
        <f>SUM(L225)</f>
        <v>0</v>
      </c>
      <c r="M226" s="15">
        <f t="shared" si="227"/>
        <v>49.3</v>
      </c>
      <c r="N226" s="16">
        <f>SUM(N225)</f>
        <v>49.3</v>
      </c>
      <c r="O226" s="16">
        <f>SUM(O225)</f>
        <v>0</v>
      </c>
      <c r="P226" s="17">
        <f>SUM(P225)</f>
        <v>0</v>
      </c>
      <c r="Q226" s="15">
        <f t="shared" si="225"/>
        <v>20</v>
      </c>
      <c r="R226" s="16">
        <f>SUM(R225)</f>
        <v>20</v>
      </c>
      <c r="S226" s="16">
        <f>SUM(S225)</f>
        <v>0</v>
      </c>
      <c r="T226" s="17">
        <f>SUM(T225)</f>
        <v>0</v>
      </c>
      <c r="U226" s="15">
        <f t="shared" si="226"/>
        <v>20</v>
      </c>
      <c r="V226" s="16">
        <f>SUM(V225)</f>
        <v>20</v>
      </c>
      <c r="W226" s="16">
        <f>SUM(W225)</f>
        <v>0</v>
      </c>
      <c r="X226" s="17">
        <f>SUM(X225)</f>
        <v>0</v>
      </c>
      <c r="Y226" s="283"/>
      <c r="Z226" s="283"/>
      <c r="AA226" s="283"/>
      <c r="AB226" s="283"/>
    </row>
    <row r="227" spans="1:28" s="62" customFormat="1" ht="13.5" customHeight="1" thickBot="1" x14ac:dyDescent="0.25">
      <c r="A227" s="458">
        <v>2</v>
      </c>
      <c r="B227" s="477">
        <v>2</v>
      </c>
      <c r="C227" s="463">
        <v>10</v>
      </c>
      <c r="D227" s="440" t="s">
        <v>108</v>
      </c>
      <c r="E227" s="521">
        <v>28</v>
      </c>
      <c r="F227" s="122" t="s">
        <v>86</v>
      </c>
      <c r="G227" s="122" t="s">
        <v>109</v>
      </c>
      <c r="H227" s="122" t="s">
        <v>20</v>
      </c>
      <c r="I227" s="10">
        <f t="shared" si="223"/>
        <v>14.1</v>
      </c>
      <c r="J227" s="11">
        <v>14.1</v>
      </c>
      <c r="K227" s="11">
        <v>0</v>
      </c>
      <c r="L227" s="12">
        <v>0</v>
      </c>
      <c r="M227" s="154">
        <f t="shared" si="227"/>
        <v>30.1</v>
      </c>
      <c r="N227" s="223">
        <f>14+16.1</f>
        <v>30.1</v>
      </c>
      <c r="O227" s="223">
        <v>0</v>
      </c>
      <c r="P227" s="156">
        <v>0</v>
      </c>
      <c r="Q227" s="154">
        <f t="shared" si="225"/>
        <v>15</v>
      </c>
      <c r="R227" s="281">
        <v>15</v>
      </c>
      <c r="S227" s="281">
        <v>0</v>
      </c>
      <c r="T227" s="156">
        <v>0</v>
      </c>
      <c r="U227" s="10">
        <f t="shared" si="226"/>
        <v>15</v>
      </c>
      <c r="V227" s="11">
        <v>15</v>
      </c>
      <c r="W227" s="11">
        <v>0</v>
      </c>
      <c r="X227" s="12">
        <v>0</v>
      </c>
      <c r="Y227" s="284"/>
      <c r="Z227" s="284"/>
      <c r="AA227" s="284"/>
      <c r="AB227" s="284"/>
    </row>
    <row r="228" spans="1:28" s="62" customFormat="1" ht="13.5" customHeight="1" thickBot="1" x14ac:dyDescent="0.25">
      <c r="A228" s="460"/>
      <c r="B228" s="462"/>
      <c r="C228" s="479"/>
      <c r="D228" s="442"/>
      <c r="E228" s="522"/>
      <c r="F228" s="405" t="s">
        <v>22</v>
      </c>
      <c r="G228" s="406"/>
      <c r="H228" s="407"/>
      <c r="I228" s="15">
        <f t="shared" si="223"/>
        <v>14.1</v>
      </c>
      <c r="J228" s="16">
        <f>SUM(J227)</f>
        <v>14.1</v>
      </c>
      <c r="K228" s="16">
        <f>SUM(K227)</f>
        <v>0</v>
      </c>
      <c r="L228" s="17">
        <f>SUM(L227)</f>
        <v>0</v>
      </c>
      <c r="M228" s="15">
        <f t="shared" si="227"/>
        <v>30.1</v>
      </c>
      <c r="N228" s="16">
        <f>SUM(N227)</f>
        <v>30.1</v>
      </c>
      <c r="O228" s="16">
        <f>SUM(O227)</f>
        <v>0</v>
      </c>
      <c r="P228" s="17">
        <f>SUM(P227)</f>
        <v>0</v>
      </c>
      <c r="Q228" s="15">
        <f t="shared" si="225"/>
        <v>15</v>
      </c>
      <c r="R228" s="16">
        <f>SUM(R227)</f>
        <v>15</v>
      </c>
      <c r="S228" s="16">
        <f>SUM(S227)</f>
        <v>0</v>
      </c>
      <c r="T228" s="17">
        <f>SUM(T227)</f>
        <v>0</v>
      </c>
      <c r="U228" s="15">
        <f t="shared" si="226"/>
        <v>15</v>
      </c>
      <c r="V228" s="16">
        <f>SUM(V227)</f>
        <v>15</v>
      </c>
      <c r="W228" s="16">
        <f>SUM(W227)</f>
        <v>0</v>
      </c>
      <c r="X228" s="17">
        <f>SUM(X227)</f>
        <v>0</v>
      </c>
      <c r="Y228" s="283"/>
      <c r="Z228" s="283"/>
      <c r="AA228" s="283"/>
      <c r="AB228" s="283"/>
    </row>
    <row r="229" spans="1:28" s="62" customFormat="1" ht="13.5" customHeight="1" thickBot="1" x14ac:dyDescent="0.25">
      <c r="A229" s="458">
        <v>2</v>
      </c>
      <c r="B229" s="477">
        <v>2</v>
      </c>
      <c r="C229" s="463">
        <v>11</v>
      </c>
      <c r="D229" s="440" t="s">
        <v>110</v>
      </c>
      <c r="E229" s="521">
        <v>29</v>
      </c>
      <c r="F229" s="122" t="s">
        <v>86</v>
      </c>
      <c r="G229" s="122" t="s">
        <v>111</v>
      </c>
      <c r="H229" s="122" t="s">
        <v>20</v>
      </c>
      <c r="I229" s="10">
        <f t="shared" si="223"/>
        <v>21.9</v>
      </c>
      <c r="J229" s="11">
        <v>21.9</v>
      </c>
      <c r="K229" s="11">
        <v>0</v>
      </c>
      <c r="L229" s="12">
        <v>0</v>
      </c>
      <c r="M229" s="154">
        <f t="shared" si="227"/>
        <v>44.4</v>
      </c>
      <c r="N229" s="223">
        <f>23+21.4</f>
        <v>44.4</v>
      </c>
      <c r="O229" s="223">
        <v>0</v>
      </c>
      <c r="P229" s="156">
        <v>0</v>
      </c>
      <c r="Q229" s="154">
        <f t="shared" si="225"/>
        <v>26</v>
      </c>
      <c r="R229" s="281">
        <v>26</v>
      </c>
      <c r="S229" s="281">
        <v>0</v>
      </c>
      <c r="T229" s="156">
        <v>0</v>
      </c>
      <c r="U229" s="10">
        <f t="shared" si="226"/>
        <v>26</v>
      </c>
      <c r="V229" s="11">
        <v>26</v>
      </c>
      <c r="W229" s="11">
        <v>0</v>
      </c>
      <c r="X229" s="12">
        <v>0</v>
      </c>
      <c r="Y229" s="284"/>
      <c r="Z229" s="284"/>
      <c r="AA229" s="284"/>
      <c r="AB229" s="284"/>
    </row>
    <row r="230" spans="1:28" s="62" customFormat="1" ht="13.5" customHeight="1" thickBot="1" x14ac:dyDescent="0.25">
      <c r="A230" s="460"/>
      <c r="B230" s="462"/>
      <c r="C230" s="465"/>
      <c r="D230" s="466"/>
      <c r="E230" s="524"/>
      <c r="F230" s="405" t="s">
        <v>22</v>
      </c>
      <c r="G230" s="406"/>
      <c r="H230" s="407"/>
      <c r="I230" s="15">
        <f t="shared" si="223"/>
        <v>21.9</v>
      </c>
      <c r="J230" s="16">
        <f>SUM(J229)</f>
        <v>21.9</v>
      </c>
      <c r="K230" s="16">
        <f>SUM(K229)</f>
        <v>0</v>
      </c>
      <c r="L230" s="17">
        <f>SUM(L229)</f>
        <v>0</v>
      </c>
      <c r="M230" s="15">
        <f t="shared" si="227"/>
        <v>44.4</v>
      </c>
      <c r="N230" s="16">
        <f>SUM(N229)</f>
        <v>44.4</v>
      </c>
      <c r="O230" s="16">
        <f>SUM(O229)</f>
        <v>0</v>
      </c>
      <c r="P230" s="17">
        <f>SUM(P229)</f>
        <v>0</v>
      </c>
      <c r="Q230" s="15">
        <f t="shared" si="225"/>
        <v>26</v>
      </c>
      <c r="R230" s="16">
        <f>SUM(R229)</f>
        <v>26</v>
      </c>
      <c r="S230" s="16">
        <f>SUM(S229)</f>
        <v>0</v>
      </c>
      <c r="T230" s="17">
        <f>SUM(T229)</f>
        <v>0</v>
      </c>
      <c r="U230" s="15">
        <f t="shared" si="226"/>
        <v>26</v>
      </c>
      <c r="V230" s="16">
        <f>SUM(V229)</f>
        <v>26</v>
      </c>
      <c r="W230" s="16">
        <f>SUM(W229)</f>
        <v>0</v>
      </c>
      <c r="X230" s="17">
        <f>SUM(X229)</f>
        <v>0</v>
      </c>
      <c r="Y230" s="283"/>
      <c r="Z230" s="283"/>
      <c r="AA230" s="283"/>
      <c r="AB230" s="283"/>
    </row>
    <row r="231" spans="1:28" s="62" customFormat="1" ht="14.25" customHeight="1" thickBot="1" x14ac:dyDescent="0.25">
      <c r="A231" s="110">
        <v>2</v>
      </c>
      <c r="B231" s="121">
        <v>2</v>
      </c>
      <c r="C231" s="494" t="s">
        <v>48</v>
      </c>
      <c r="D231" s="495"/>
      <c r="E231" s="495"/>
      <c r="F231" s="495"/>
      <c r="G231" s="495"/>
      <c r="H231" s="496"/>
      <c r="I231" s="47">
        <f>J231+L231</f>
        <v>218.20000000000002</v>
      </c>
      <c r="J231" s="52">
        <f>SUM(J210,J212,J214,J216,J218,J220,J222,J224,J226,J228,J230)</f>
        <v>218.20000000000002</v>
      </c>
      <c r="K231" s="52">
        <f>SUM(K210,K212,K214,K216,K218,K220,K222,K224,K226,K228,K230)</f>
        <v>0</v>
      </c>
      <c r="L231" s="53">
        <f>SUM(L210,L212,L214,L216,L218,L220,L222,L224,L226,L228,L230)</f>
        <v>0</v>
      </c>
      <c r="M231" s="47">
        <f>N231+P231</f>
        <v>461.00000000000006</v>
      </c>
      <c r="N231" s="52">
        <f>SUM(N210,N212,N214,N216,N218,N220,N222,N224,N226,N228,N230)</f>
        <v>451.00000000000006</v>
      </c>
      <c r="O231" s="52">
        <f>SUM(O210,O212,O214,O216,O218,O220,O222,O224,O226,O228,O230)</f>
        <v>0</v>
      </c>
      <c r="P231" s="53">
        <f>SUM(P210,P212,P214,P216,P218,P220,P222,P224,P226,P228,P230)</f>
        <v>10</v>
      </c>
      <c r="Q231" s="47">
        <f t="shared" si="225"/>
        <v>280</v>
      </c>
      <c r="R231" s="52">
        <f>SUM(R210,R212,R214,R216,R218,R220,R222,R224,R226,R228,R230)</f>
        <v>280</v>
      </c>
      <c r="S231" s="52">
        <f>SUM(S210,S212,S214,S216,S218,S220,S222,S224,S226,S228,S230)</f>
        <v>0</v>
      </c>
      <c r="T231" s="53">
        <f>SUM(T210,T212,T214,T216,T218,T220,T222,T224,T226,T228,T230)</f>
        <v>0</v>
      </c>
      <c r="U231" s="47">
        <f t="shared" si="226"/>
        <v>280</v>
      </c>
      <c r="V231" s="52">
        <f>SUM(V210,V212,V214,V216,V218,V220,V222,V224,V226,V228,V230)</f>
        <v>280</v>
      </c>
      <c r="W231" s="52">
        <f>SUM(W210,W212,W214,W216,W218,W220,W222,W224,W226,W228,W230)</f>
        <v>0</v>
      </c>
      <c r="X231" s="53">
        <f>SUM(X210,X212,X214,X216,X218,X220,X222,X224,X226,X228,X230)</f>
        <v>0</v>
      </c>
      <c r="Y231" s="283"/>
      <c r="Z231" s="283"/>
      <c r="AA231" s="283"/>
      <c r="AB231" s="283"/>
    </row>
    <row r="232" spans="1:28" s="62" customFormat="1" ht="14.25" customHeight="1" thickBot="1" x14ac:dyDescent="0.25">
      <c r="A232" s="116">
        <v>2</v>
      </c>
      <c r="B232" s="554" t="s">
        <v>83</v>
      </c>
      <c r="C232" s="555"/>
      <c r="D232" s="555"/>
      <c r="E232" s="555"/>
      <c r="F232" s="555"/>
      <c r="G232" s="555"/>
      <c r="H232" s="556"/>
      <c r="I232" s="54">
        <f>J232+L232</f>
        <v>326.60000000000002</v>
      </c>
      <c r="J232" s="55">
        <f>J207+J231</f>
        <v>221.10000000000002</v>
      </c>
      <c r="K232" s="55"/>
      <c r="L232" s="56">
        <f>L207+L231</f>
        <v>105.5</v>
      </c>
      <c r="M232" s="54">
        <f>N232+P232</f>
        <v>1849.0000000000002</v>
      </c>
      <c r="N232" s="55">
        <f>N207+N231</f>
        <v>475.60000000000008</v>
      </c>
      <c r="O232" s="55"/>
      <c r="P232" s="56">
        <f>P207+P231</f>
        <v>1373.4</v>
      </c>
      <c r="Q232" s="54">
        <f t="shared" si="225"/>
        <v>1601.2000000000003</v>
      </c>
      <c r="R232" s="55">
        <f>R207+R231</f>
        <v>301.89999999999998</v>
      </c>
      <c r="S232" s="55"/>
      <c r="T232" s="56">
        <f>T207+T231</f>
        <v>1299.3000000000002</v>
      </c>
      <c r="U232" s="54">
        <f t="shared" si="226"/>
        <v>400</v>
      </c>
      <c r="V232" s="55">
        <f>V207+V231</f>
        <v>300</v>
      </c>
      <c r="W232" s="55"/>
      <c r="X232" s="56">
        <f>X207+X231</f>
        <v>100</v>
      </c>
      <c r="Y232" s="283"/>
      <c r="Z232" s="283"/>
      <c r="AA232" s="283"/>
      <c r="AB232" s="283"/>
    </row>
    <row r="233" spans="1:28" s="62" customFormat="1" ht="14.25" customHeight="1" thickBot="1" x14ac:dyDescent="0.25">
      <c r="A233" s="116">
        <v>3</v>
      </c>
      <c r="B233" s="516" t="s">
        <v>112</v>
      </c>
      <c r="C233" s="517"/>
      <c r="D233" s="517"/>
      <c r="E233" s="517"/>
      <c r="F233" s="517"/>
      <c r="G233" s="517"/>
      <c r="H233" s="517"/>
      <c r="I233" s="517"/>
      <c r="J233" s="517"/>
      <c r="K233" s="517"/>
      <c r="L233" s="517"/>
      <c r="M233" s="517"/>
      <c r="N233" s="517"/>
      <c r="O233" s="517"/>
      <c r="P233" s="517"/>
      <c r="Q233" s="517"/>
      <c r="R233" s="517"/>
      <c r="S233" s="517"/>
      <c r="T233" s="517"/>
      <c r="U233" s="517"/>
      <c r="V233" s="517"/>
      <c r="W233" s="517"/>
      <c r="X233" s="518"/>
      <c r="Y233" s="290"/>
      <c r="Z233" s="290"/>
      <c r="AA233" s="290"/>
      <c r="AB233" s="290"/>
    </row>
    <row r="234" spans="1:28" s="62" customFormat="1" ht="14.25" customHeight="1" thickBot="1" x14ac:dyDescent="0.25">
      <c r="A234" s="110">
        <v>3</v>
      </c>
      <c r="B234" s="113">
        <v>1</v>
      </c>
      <c r="C234" s="454" t="s">
        <v>113</v>
      </c>
      <c r="D234" s="455"/>
      <c r="E234" s="455"/>
      <c r="F234" s="455"/>
      <c r="G234" s="455"/>
      <c r="H234" s="455"/>
      <c r="I234" s="455"/>
      <c r="J234" s="455"/>
      <c r="K234" s="455"/>
      <c r="L234" s="455"/>
      <c r="M234" s="455"/>
      <c r="N234" s="455"/>
      <c r="O234" s="455"/>
      <c r="P234" s="455"/>
      <c r="Q234" s="455"/>
      <c r="R234" s="455"/>
      <c r="S234" s="455"/>
      <c r="T234" s="455"/>
      <c r="U234" s="455"/>
      <c r="V234" s="455"/>
      <c r="W234" s="455"/>
      <c r="X234" s="456"/>
      <c r="Y234" s="290"/>
      <c r="Z234" s="290"/>
      <c r="AA234" s="290"/>
      <c r="AB234" s="290"/>
    </row>
    <row r="235" spans="1:28" s="62" customFormat="1" ht="23.25" customHeight="1" thickBot="1" x14ac:dyDescent="0.25">
      <c r="A235" s="458">
        <v>3</v>
      </c>
      <c r="B235" s="477">
        <v>1</v>
      </c>
      <c r="C235" s="478">
        <v>1</v>
      </c>
      <c r="D235" s="480" t="s">
        <v>114</v>
      </c>
      <c r="E235" s="523">
        <v>9</v>
      </c>
      <c r="F235" s="122" t="s">
        <v>115</v>
      </c>
      <c r="G235" s="122" t="s">
        <v>116</v>
      </c>
      <c r="H235" s="122" t="s">
        <v>20</v>
      </c>
      <c r="I235" s="10">
        <f>J235+L235</f>
        <v>9.3000000000000007</v>
      </c>
      <c r="J235" s="11">
        <v>9.3000000000000007</v>
      </c>
      <c r="K235" s="11">
        <v>0</v>
      </c>
      <c r="L235" s="12"/>
      <c r="M235" s="154">
        <f>N235+P235</f>
        <v>50</v>
      </c>
      <c r="N235" s="193">
        <v>50</v>
      </c>
      <c r="O235" s="223">
        <v>0</v>
      </c>
      <c r="P235" s="156"/>
      <c r="Q235" s="324">
        <f>R235+T235</f>
        <v>50</v>
      </c>
      <c r="R235" s="325">
        <v>50</v>
      </c>
      <c r="S235" s="325">
        <v>0</v>
      </c>
      <c r="T235" s="326"/>
      <c r="U235" s="324">
        <f>V235+X235</f>
        <v>50</v>
      </c>
      <c r="V235" s="325">
        <v>50</v>
      </c>
      <c r="W235" s="11">
        <v>0</v>
      </c>
      <c r="X235" s="12"/>
      <c r="Y235" s="284"/>
      <c r="Z235" s="284"/>
      <c r="AA235" s="284"/>
      <c r="AB235" s="284"/>
    </row>
    <row r="236" spans="1:28" s="62" customFormat="1" ht="26.25" customHeight="1" thickBot="1" x14ac:dyDescent="0.25">
      <c r="A236" s="460"/>
      <c r="B236" s="462"/>
      <c r="C236" s="465"/>
      <c r="D236" s="466"/>
      <c r="E236" s="524"/>
      <c r="F236" s="405" t="s">
        <v>22</v>
      </c>
      <c r="G236" s="406"/>
      <c r="H236" s="407"/>
      <c r="I236" s="18">
        <f>J236+L236</f>
        <v>9.3000000000000007</v>
      </c>
      <c r="J236" s="19">
        <f t="shared" ref="J236:L237" si="228">SUM(J235)</f>
        <v>9.3000000000000007</v>
      </c>
      <c r="K236" s="19">
        <f t="shared" si="228"/>
        <v>0</v>
      </c>
      <c r="L236" s="20">
        <f t="shared" si="228"/>
        <v>0</v>
      </c>
      <c r="M236" s="18">
        <f>N236+P236</f>
        <v>50</v>
      </c>
      <c r="N236" s="19">
        <f t="shared" ref="N236:P236" si="229">SUM(N235)</f>
        <v>50</v>
      </c>
      <c r="O236" s="19">
        <f t="shared" si="229"/>
        <v>0</v>
      </c>
      <c r="P236" s="20">
        <f t="shared" si="229"/>
        <v>0</v>
      </c>
      <c r="Q236" s="18">
        <f>R236+T236</f>
        <v>50</v>
      </c>
      <c r="R236" s="19">
        <f t="shared" ref="R236:T236" si="230">SUM(R235)</f>
        <v>50</v>
      </c>
      <c r="S236" s="19">
        <f t="shared" si="230"/>
        <v>0</v>
      </c>
      <c r="T236" s="20">
        <f t="shared" si="230"/>
        <v>0</v>
      </c>
      <c r="U236" s="18">
        <f>V236+X236</f>
        <v>50</v>
      </c>
      <c r="V236" s="19">
        <f t="shared" ref="V236:X237" si="231">SUM(V235)</f>
        <v>50</v>
      </c>
      <c r="W236" s="19">
        <f t="shared" si="231"/>
        <v>0</v>
      </c>
      <c r="X236" s="20">
        <f t="shared" si="231"/>
        <v>0</v>
      </c>
      <c r="Y236" s="283"/>
      <c r="Z236" s="283"/>
      <c r="AA236" s="283"/>
      <c r="AB236" s="283"/>
    </row>
    <row r="237" spans="1:28" s="62" customFormat="1" ht="15" customHeight="1" thickBot="1" x14ac:dyDescent="0.25">
      <c r="A237" s="110">
        <v>3</v>
      </c>
      <c r="B237" s="121">
        <v>1</v>
      </c>
      <c r="C237" s="494" t="s">
        <v>48</v>
      </c>
      <c r="D237" s="495"/>
      <c r="E237" s="495"/>
      <c r="F237" s="495"/>
      <c r="G237" s="495"/>
      <c r="H237" s="496"/>
      <c r="I237" s="33">
        <f>J237+L237</f>
        <v>9.3000000000000007</v>
      </c>
      <c r="J237" s="34">
        <f t="shared" si="228"/>
        <v>9.3000000000000007</v>
      </c>
      <c r="K237" s="34">
        <f t="shared" si="228"/>
        <v>0</v>
      </c>
      <c r="L237" s="57">
        <f t="shared" si="228"/>
        <v>0</v>
      </c>
      <c r="M237" s="33">
        <f>N237+P237</f>
        <v>50</v>
      </c>
      <c r="N237" s="34">
        <f t="shared" ref="N237:P237" si="232">SUM(N236)</f>
        <v>50</v>
      </c>
      <c r="O237" s="34">
        <f t="shared" si="232"/>
        <v>0</v>
      </c>
      <c r="P237" s="57">
        <f t="shared" si="232"/>
        <v>0</v>
      </c>
      <c r="Q237" s="33">
        <f>R237+T237</f>
        <v>50</v>
      </c>
      <c r="R237" s="34">
        <f t="shared" ref="R237:T237" si="233">SUM(R236)</f>
        <v>50</v>
      </c>
      <c r="S237" s="34">
        <f t="shared" si="233"/>
        <v>0</v>
      </c>
      <c r="T237" s="57">
        <f t="shared" si="233"/>
        <v>0</v>
      </c>
      <c r="U237" s="33">
        <f>V237+X237</f>
        <v>50</v>
      </c>
      <c r="V237" s="34">
        <f t="shared" si="231"/>
        <v>50</v>
      </c>
      <c r="W237" s="34">
        <f t="shared" si="231"/>
        <v>0</v>
      </c>
      <c r="X237" s="57">
        <f t="shared" si="231"/>
        <v>0</v>
      </c>
      <c r="Y237" s="283"/>
      <c r="Z237" s="283"/>
      <c r="AA237" s="283"/>
      <c r="AB237" s="283"/>
    </row>
    <row r="238" spans="1:28" s="62" customFormat="1" ht="15" customHeight="1" thickBot="1" x14ac:dyDescent="0.25">
      <c r="A238" s="110">
        <v>3</v>
      </c>
      <c r="B238" s="121">
        <v>2</v>
      </c>
      <c r="C238" s="454" t="s">
        <v>246</v>
      </c>
      <c r="D238" s="455"/>
      <c r="E238" s="455"/>
      <c r="F238" s="455"/>
      <c r="G238" s="455"/>
      <c r="H238" s="455"/>
      <c r="I238" s="455"/>
      <c r="J238" s="455"/>
      <c r="K238" s="455"/>
      <c r="L238" s="455"/>
      <c r="M238" s="455"/>
      <c r="N238" s="455"/>
      <c r="O238" s="455"/>
      <c r="P238" s="455"/>
      <c r="Q238" s="455"/>
      <c r="R238" s="455"/>
      <c r="S238" s="455"/>
      <c r="T238" s="455"/>
      <c r="U238" s="455"/>
      <c r="V238" s="455"/>
      <c r="W238" s="455"/>
      <c r="X238" s="456"/>
      <c r="Y238" s="290"/>
      <c r="Z238" s="290"/>
      <c r="AA238" s="290"/>
      <c r="AB238" s="290"/>
    </row>
    <row r="239" spans="1:28" s="62" customFormat="1" ht="18" customHeight="1" x14ac:dyDescent="0.2">
      <c r="A239" s="458">
        <v>3</v>
      </c>
      <c r="B239" s="477">
        <v>2</v>
      </c>
      <c r="C239" s="464">
        <v>1</v>
      </c>
      <c r="D239" s="539" t="s">
        <v>117</v>
      </c>
      <c r="E239" s="540">
        <v>9</v>
      </c>
      <c r="F239" s="525" t="s">
        <v>118</v>
      </c>
      <c r="G239" s="525" t="s">
        <v>119</v>
      </c>
      <c r="H239" s="214" t="s">
        <v>20</v>
      </c>
      <c r="I239" s="10">
        <f t="shared" ref="I239:I246" si="234">J239+L239</f>
        <v>15</v>
      </c>
      <c r="J239" s="11">
        <v>15</v>
      </c>
      <c r="K239" s="11">
        <v>0</v>
      </c>
      <c r="L239" s="12">
        <v>0</v>
      </c>
      <c r="M239" s="154">
        <f t="shared" ref="M239" si="235">N239+P239</f>
        <v>130</v>
      </c>
      <c r="N239" s="223">
        <v>130</v>
      </c>
      <c r="O239" s="223">
        <v>0</v>
      </c>
      <c r="P239" s="156">
        <v>0</v>
      </c>
      <c r="Q239" s="154">
        <f>R239+T239</f>
        <v>150</v>
      </c>
      <c r="R239" s="281">
        <v>150</v>
      </c>
      <c r="S239" s="281">
        <v>0</v>
      </c>
      <c r="T239" s="156">
        <v>0</v>
      </c>
      <c r="U239" s="10">
        <f>V239+X239</f>
        <v>200</v>
      </c>
      <c r="V239" s="11">
        <v>200</v>
      </c>
      <c r="W239" s="11">
        <v>0</v>
      </c>
      <c r="X239" s="12">
        <v>0</v>
      </c>
      <c r="Y239" s="284"/>
      <c r="Z239" s="284"/>
      <c r="AA239" s="284"/>
      <c r="AB239" s="284"/>
    </row>
    <row r="240" spans="1:28" s="62" customFormat="1" ht="18" customHeight="1" thickBot="1" x14ac:dyDescent="0.25">
      <c r="A240" s="459"/>
      <c r="B240" s="461"/>
      <c r="C240" s="464"/>
      <c r="D240" s="539"/>
      <c r="E240" s="540"/>
      <c r="F240" s="526"/>
      <c r="G240" s="525"/>
      <c r="H240" s="72" t="s">
        <v>180</v>
      </c>
      <c r="I240" s="175">
        <f t="shared" si="234"/>
        <v>100</v>
      </c>
      <c r="J240" s="209">
        <v>100</v>
      </c>
      <c r="K240" s="209"/>
      <c r="L240" s="91"/>
      <c r="M240" s="175"/>
      <c r="N240" s="225"/>
      <c r="O240" s="225"/>
      <c r="P240" s="91"/>
      <c r="Q240" s="175"/>
      <c r="R240" s="277"/>
      <c r="S240" s="277"/>
      <c r="T240" s="91"/>
      <c r="U240" s="175"/>
      <c r="V240" s="209"/>
      <c r="W240" s="209"/>
      <c r="X240" s="91"/>
      <c r="Y240" s="284"/>
      <c r="Z240" s="284"/>
      <c r="AA240" s="284"/>
      <c r="AB240" s="284"/>
    </row>
    <row r="241" spans="1:28" s="62" customFormat="1" ht="18" customHeight="1" thickBot="1" x14ac:dyDescent="0.25">
      <c r="A241" s="460"/>
      <c r="B241" s="462"/>
      <c r="C241" s="479"/>
      <c r="D241" s="520"/>
      <c r="E241" s="522"/>
      <c r="F241" s="405" t="s">
        <v>22</v>
      </c>
      <c r="G241" s="406"/>
      <c r="H241" s="407"/>
      <c r="I241" s="15">
        <f t="shared" si="234"/>
        <v>115</v>
      </c>
      <c r="J241" s="16">
        <f>SUM(J239,J240)</f>
        <v>115</v>
      </c>
      <c r="K241" s="16">
        <f>SUM(K239)</f>
        <v>0</v>
      </c>
      <c r="L241" s="17">
        <f>SUM(L239)</f>
        <v>0</v>
      </c>
      <c r="M241" s="15">
        <f t="shared" ref="M241:M244" si="236">N241+P241</f>
        <v>130</v>
      </c>
      <c r="N241" s="16">
        <f>SUM(N239)</f>
        <v>130</v>
      </c>
      <c r="O241" s="16">
        <f>SUM(O239)</f>
        <v>0</v>
      </c>
      <c r="P241" s="17">
        <f>SUM(P239)</f>
        <v>0</v>
      </c>
      <c r="Q241" s="15">
        <f>R241+T241</f>
        <v>150</v>
      </c>
      <c r="R241" s="16">
        <f>SUM(R239)</f>
        <v>150</v>
      </c>
      <c r="S241" s="16">
        <f>SUM(S239)</f>
        <v>0</v>
      </c>
      <c r="T241" s="17">
        <f>SUM(T239)</f>
        <v>0</v>
      </c>
      <c r="U241" s="15">
        <f>V241+X241</f>
        <v>200</v>
      </c>
      <c r="V241" s="16">
        <f>SUM(V239)</f>
        <v>200</v>
      </c>
      <c r="W241" s="16">
        <f>SUM(W239)</f>
        <v>0</v>
      </c>
      <c r="X241" s="17">
        <f>SUM(X239)</f>
        <v>0</v>
      </c>
      <c r="Y241" s="283"/>
      <c r="Z241" s="283"/>
      <c r="AA241" s="283"/>
      <c r="AB241" s="283"/>
    </row>
    <row r="242" spans="1:28" s="62" customFormat="1" ht="18.75" customHeight="1" thickBot="1" x14ac:dyDescent="0.25">
      <c r="A242" s="458">
        <v>3</v>
      </c>
      <c r="B242" s="477">
        <v>2</v>
      </c>
      <c r="C242" s="463">
        <v>2</v>
      </c>
      <c r="D242" s="519" t="s">
        <v>120</v>
      </c>
      <c r="E242" s="521">
        <v>9</v>
      </c>
      <c r="F242" s="122" t="s">
        <v>118</v>
      </c>
      <c r="G242" s="122" t="s">
        <v>121</v>
      </c>
      <c r="H242" s="122" t="s">
        <v>20</v>
      </c>
      <c r="I242" s="10">
        <f t="shared" si="234"/>
        <v>2.9</v>
      </c>
      <c r="J242" s="11">
        <v>2.9</v>
      </c>
      <c r="K242" s="11">
        <v>0</v>
      </c>
      <c r="L242" s="12">
        <v>0</v>
      </c>
      <c r="M242" s="154">
        <f t="shared" si="236"/>
        <v>3</v>
      </c>
      <c r="N242" s="223">
        <v>3</v>
      </c>
      <c r="O242" s="223">
        <v>0</v>
      </c>
      <c r="P242" s="156">
        <v>0</v>
      </c>
      <c r="Q242" s="154">
        <f>R242+T242</f>
        <v>3</v>
      </c>
      <c r="R242" s="281">
        <v>3</v>
      </c>
      <c r="S242" s="281">
        <v>0</v>
      </c>
      <c r="T242" s="156">
        <v>0</v>
      </c>
      <c r="U242" s="10">
        <f>V242+X242</f>
        <v>5</v>
      </c>
      <c r="V242" s="11">
        <v>5</v>
      </c>
      <c r="W242" s="11">
        <v>0</v>
      </c>
      <c r="X242" s="12">
        <v>0</v>
      </c>
      <c r="Y242" s="284"/>
      <c r="Z242" s="284"/>
      <c r="AA242" s="284"/>
      <c r="AB242" s="284"/>
    </row>
    <row r="243" spans="1:28" s="62" customFormat="1" ht="16.5" customHeight="1" thickBot="1" x14ac:dyDescent="0.25">
      <c r="A243" s="460"/>
      <c r="B243" s="462"/>
      <c r="C243" s="479"/>
      <c r="D243" s="520"/>
      <c r="E243" s="522"/>
      <c r="F243" s="412" t="s">
        <v>22</v>
      </c>
      <c r="G243" s="413"/>
      <c r="H243" s="407"/>
      <c r="I243" s="15">
        <f t="shared" si="234"/>
        <v>2.9</v>
      </c>
      <c r="J243" s="16">
        <f>SUM(J242)</f>
        <v>2.9</v>
      </c>
      <c r="K243" s="16">
        <f>SUM(K242)</f>
        <v>0</v>
      </c>
      <c r="L243" s="17">
        <f>SUM(L242)</f>
        <v>0</v>
      </c>
      <c r="M243" s="15">
        <f t="shared" si="236"/>
        <v>3</v>
      </c>
      <c r="N243" s="16">
        <f>SUM(N242)</f>
        <v>3</v>
      </c>
      <c r="O243" s="16">
        <f>SUM(O242)</f>
        <v>0</v>
      </c>
      <c r="P243" s="17">
        <f>SUM(P242)</f>
        <v>0</v>
      </c>
      <c r="Q243" s="15">
        <f>R243+T243</f>
        <v>3</v>
      </c>
      <c r="R243" s="16">
        <f>SUM(R242)</f>
        <v>3</v>
      </c>
      <c r="S243" s="16">
        <f>SUM(S242)</f>
        <v>0</v>
      </c>
      <c r="T243" s="17">
        <f>SUM(T242)</f>
        <v>0</v>
      </c>
      <c r="U243" s="15">
        <f>V243+X243</f>
        <v>5</v>
      </c>
      <c r="V243" s="16">
        <f>SUM(V242)</f>
        <v>5</v>
      </c>
      <c r="W243" s="16">
        <f>SUM(W242)</f>
        <v>0</v>
      </c>
      <c r="X243" s="17">
        <f>SUM(X242)</f>
        <v>0</v>
      </c>
      <c r="Y243" s="283"/>
      <c r="Z243" s="283"/>
      <c r="AA243" s="283"/>
      <c r="AB243" s="283"/>
    </row>
    <row r="244" spans="1:28" s="62" customFormat="1" ht="15.75" customHeight="1" x14ac:dyDescent="0.2">
      <c r="A244" s="458">
        <v>3</v>
      </c>
      <c r="B244" s="477">
        <v>2</v>
      </c>
      <c r="C244" s="463">
        <v>3</v>
      </c>
      <c r="D244" s="519" t="s">
        <v>122</v>
      </c>
      <c r="E244" s="521">
        <v>9</v>
      </c>
      <c r="F244" s="563" t="s">
        <v>18</v>
      </c>
      <c r="G244" s="563" t="s">
        <v>123</v>
      </c>
      <c r="H244" s="214" t="s">
        <v>20</v>
      </c>
      <c r="I244" s="10">
        <f t="shared" si="234"/>
        <v>25</v>
      </c>
      <c r="J244" s="11"/>
      <c r="K244" s="11">
        <v>0</v>
      </c>
      <c r="L244" s="12">
        <v>25</v>
      </c>
      <c r="M244" s="154">
        <f t="shared" si="236"/>
        <v>50</v>
      </c>
      <c r="N244" s="314"/>
      <c r="O244" s="314">
        <v>0</v>
      </c>
      <c r="P244" s="156">
        <v>50</v>
      </c>
      <c r="Q244" s="154">
        <f>R244+T244</f>
        <v>100</v>
      </c>
      <c r="R244" s="314"/>
      <c r="S244" s="314">
        <v>0</v>
      </c>
      <c r="T244" s="156">
        <v>100</v>
      </c>
      <c r="U244" s="154">
        <f>V244+X244</f>
        <v>100</v>
      </c>
      <c r="V244" s="11"/>
      <c r="W244" s="11">
        <v>0</v>
      </c>
      <c r="X244" s="12">
        <v>100</v>
      </c>
      <c r="Y244" s="284"/>
      <c r="Z244" s="284"/>
      <c r="AA244" s="284"/>
      <c r="AB244" s="284"/>
    </row>
    <row r="245" spans="1:28" s="62" customFormat="1" ht="15.75" customHeight="1" thickBot="1" x14ac:dyDescent="0.25">
      <c r="A245" s="459"/>
      <c r="B245" s="461"/>
      <c r="C245" s="464"/>
      <c r="D245" s="539"/>
      <c r="E245" s="540"/>
      <c r="F245" s="525"/>
      <c r="G245" s="525"/>
      <c r="H245" s="72" t="s">
        <v>180</v>
      </c>
      <c r="I245" s="154">
        <f t="shared" si="234"/>
        <v>35</v>
      </c>
      <c r="J245" s="215"/>
      <c r="K245" s="215"/>
      <c r="L245" s="91">
        <v>35</v>
      </c>
      <c r="M245" s="175"/>
      <c r="N245" s="225"/>
      <c r="O245" s="225"/>
      <c r="P245" s="91"/>
      <c r="Q245" s="175"/>
      <c r="R245" s="277"/>
      <c r="S245" s="277"/>
      <c r="T245" s="91"/>
      <c r="U245" s="175"/>
      <c r="V245" s="215"/>
      <c r="W245" s="215"/>
      <c r="X245" s="91"/>
      <c r="Y245" s="284"/>
      <c r="Z245" s="284"/>
      <c r="AA245" s="284"/>
      <c r="AB245" s="284"/>
    </row>
    <row r="246" spans="1:28" s="62" customFormat="1" ht="13.5" customHeight="1" thickBot="1" x14ac:dyDescent="0.25">
      <c r="A246" s="460"/>
      <c r="B246" s="462"/>
      <c r="C246" s="479"/>
      <c r="D246" s="520"/>
      <c r="E246" s="522"/>
      <c r="F246" s="405" t="s">
        <v>22</v>
      </c>
      <c r="G246" s="406"/>
      <c r="H246" s="407"/>
      <c r="I246" s="15">
        <f t="shared" si="234"/>
        <v>60</v>
      </c>
      <c r="J246" s="16">
        <f>SUM(J244)</f>
        <v>0</v>
      </c>
      <c r="K246" s="16">
        <f>SUM(K244)</f>
        <v>0</v>
      </c>
      <c r="L246" s="17">
        <f>SUM(L244,L245)</f>
        <v>60</v>
      </c>
      <c r="M246" s="15">
        <f t="shared" ref="M246:M247" si="237">N246+P246</f>
        <v>50</v>
      </c>
      <c r="N246" s="16">
        <f>SUM(N244)</f>
        <v>0</v>
      </c>
      <c r="O246" s="16">
        <f>SUM(O244)</f>
        <v>0</v>
      </c>
      <c r="P246" s="17">
        <f>SUM(P244)</f>
        <v>50</v>
      </c>
      <c r="Q246" s="15">
        <f>R246+T246</f>
        <v>100</v>
      </c>
      <c r="R246" s="16">
        <f>SUM(R244)</f>
        <v>0</v>
      </c>
      <c r="S246" s="16">
        <f>SUM(S244)</f>
        <v>0</v>
      </c>
      <c r="T246" s="17">
        <f>SUM(T244)</f>
        <v>100</v>
      </c>
      <c r="U246" s="15">
        <f>V246+X246</f>
        <v>100</v>
      </c>
      <c r="V246" s="16">
        <f>SUM(V244)</f>
        <v>0</v>
      </c>
      <c r="W246" s="16">
        <f>SUM(W244)</f>
        <v>0</v>
      </c>
      <c r="X246" s="17">
        <f>SUM(X244)</f>
        <v>100</v>
      </c>
      <c r="Y246" s="283"/>
      <c r="Z246" s="283"/>
      <c r="AA246" s="283"/>
      <c r="AB246" s="283"/>
    </row>
    <row r="247" spans="1:28" s="62" customFormat="1" ht="13.5" thickBot="1" x14ac:dyDescent="0.25">
      <c r="A247" s="110">
        <v>3</v>
      </c>
      <c r="B247" s="121">
        <v>2</v>
      </c>
      <c r="C247" s="494" t="s">
        <v>48</v>
      </c>
      <c r="D247" s="495"/>
      <c r="E247" s="495"/>
      <c r="F247" s="495"/>
      <c r="G247" s="495"/>
      <c r="H247" s="496"/>
      <c r="I247" s="26">
        <f>J247+L247</f>
        <v>177.9</v>
      </c>
      <c r="J247" s="27">
        <f>SUM(J241,J243,J246)</f>
        <v>117.9</v>
      </c>
      <c r="K247" s="27">
        <f>SUM(K241,K243,K246)</f>
        <v>0</v>
      </c>
      <c r="L247" s="27">
        <f>SUM(L241,L243,L246)</f>
        <v>60</v>
      </c>
      <c r="M247" s="157">
        <f t="shared" si="237"/>
        <v>183</v>
      </c>
      <c r="N247" s="158">
        <f>SUM(N241,N243,N246)</f>
        <v>133</v>
      </c>
      <c r="O247" s="158">
        <f>SUM(O241,O243,O246)</f>
        <v>0</v>
      </c>
      <c r="P247" s="28">
        <f>SUM(P241,P243,P246)</f>
        <v>50</v>
      </c>
      <c r="Q247" s="157">
        <f>R247+T247</f>
        <v>253</v>
      </c>
      <c r="R247" s="158">
        <f>SUM(R241,R243,R246)</f>
        <v>153</v>
      </c>
      <c r="S247" s="158">
        <f>SUM(S241,S243,S246)</f>
        <v>0</v>
      </c>
      <c r="T247" s="28">
        <f>SUM(T241,T243,T246)</f>
        <v>100</v>
      </c>
      <c r="U247" s="26">
        <f>V247+X247</f>
        <v>305</v>
      </c>
      <c r="V247" s="27">
        <f>SUM(V241,V243,V246)</f>
        <v>205</v>
      </c>
      <c r="W247" s="27">
        <f>SUM(W241,W243,W246)</f>
        <v>0</v>
      </c>
      <c r="X247" s="28">
        <f>SUM(X241,X243,X246)</f>
        <v>100</v>
      </c>
      <c r="Y247" s="283"/>
      <c r="Z247" s="283"/>
      <c r="AA247" s="283"/>
      <c r="AB247" s="283"/>
    </row>
    <row r="248" spans="1:28" s="62" customFormat="1" ht="13.5" thickBot="1" x14ac:dyDescent="0.25">
      <c r="A248" s="110">
        <v>3</v>
      </c>
      <c r="B248" s="121">
        <v>3</v>
      </c>
      <c r="C248" s="454" t="s">
        <v>124</v>
      </c>
      <c r="D248" s="455"/>
      <c r="E248" s="455"/>
      <c r="F248" s="455"/>
      <c r="G248" s="455"/>
      <c r="H248" s="455"/>
      <c r="I248" s="455"/>
      <c r="J248" s="455"/>
      <c r="K248" s="455"/>
      <c r="L248" s="455"/>
      <c r="M248" s="455"/>
      <c r="N248" s="455"/>
      <c r="O248" s="455"/>
      <c r="P248" s="455"/>
      <c r="Q248" s="455"/>
      <c r="R248" s="455"/>
      <c r="S248" s="455"/>
      <c r="T248" s="455"/>
      <c r="U248" s="455"/>
      <c r="V248" s="455"/>
      <c r="W248" s="455"/>
      <c r="X248" s="456"/>
      <c r="Y248" s="290"/>
      <c r="Z248" s="290"/>
      <c r="AA248" s="290"/>
      <c r="AB248" s="290"/>
    </row>
    <row r="249" spans="1:28" s="62" customFormat="1" ht="12.75" x14ac:dyDescent="0.2">
      <c r="A249" s="458">
        <v>3</v>
      </c>
      <c r="B249" s="477">
        <v>3</v>
      </c>
      <c r="C249" s="533">
        <v>1</v>
      </c>
      <c r="D249" s="480" t="s">
        <v>125</v>
      </c>
      <c r="E249" s="123" t="s">
        <v>214</v>
      </c>
      <c r="F249" s="530" t="s">
        <v>115</v>
      </c>
      <c r="G249" s="124" t="s">
        <v>126</v>
      </c>
      <c r="H249" s="527" t="s">
        <v>20</v>
      </c>
      <c r="I249" s="10">
        <f>J249+L249</f>
        <v>0</v>
      </c>
      <c r="J249" s="193"/>
      <c r="K249" s="11">
        <v>0</v>
      </c>
      <c r="L249" s="12">
        <v>0</v>
      </c>
      <c r="M249" s="324">
        <f>N249+P249</f>
        <v>0</v>
      </c>
      <c r="N249" s="325"/>
      <c r="O249" s="223">
        <v>0</v>
      </c>
      <c r="P249" s="156">
        <v>0</v>
      </c>
      <c r="Q249" s="154">
        <f>R249+T249</f>
        <v>2</v>
      </c>
      <c r="R249" s="281">
        <v>2</v>
      </c>
      <c r="S249" s="281">
        <v>0</v>
      </c>
      <c r="T249" s="156">
        <v>0</v>
      </c>
      <c r="U249" s="10">
        <f t="shared" ref="U249:U271" si="238">V249+X249</f>
        <v>2</v>
      </c>
      <c r="V249" s="233">
        <v>2</v>
      </c>
      <c r="W249" s="11">
        <v>0</v>
      </c>
      <c r="X249" s="12">
        <v>0</v>
      </c>
      <c r="Y249" s="284"/>
      <c r="Z249" s="284"/>
      <c r="AA249" s="284"/>
      <c r="AB249" s="284"/>
    </row>
    <row r="250" spans="1:28" s="62" customFormat="1" ht="12.75" x14ac:dyDescent="0.2">
      <c r="A250" s="459"/>
      <c r="B250" s="461"/>
      <c r="C250" s="534"/>
      <c r="D250" s="441"/>
      <c r="E250" s="123" t="s">
        <v>215</v>
      </c>
      <c r="F250" s="531"/>
      <c r="G250" s="124" t="s">
        <v>127</v>
      </c>
      <c r="H250" s="528"/>
      <c r="I250" s="10">
        <f>J250+L250</f>
        <v>1.5</v>
      </c>
      <c r="J250" s="193">
        <v>1.5</v>
      </c>
      <c r="K250" s="11">
        <v>0</v>
      </c>
      <c r="L250" s="12">
        <v>0</v>
      </c>
      <c r="M250" s="324">
        <f>N250+P250</f>
        <v>3</v>
      </c>
      <c r="N250" s="325">
        <v>3</v>
      </c>
      <c r="O250" s="223">
        <v>0</v>
      </c>
      <c r="P250" s="156">
        <v>0</v>
      </c>
      <c r="Q250" s="154">
        <f>R250+T250</f>
        <v>2</v>
      </c>
      <c r="R250" s="281">
        <v>2</v>
      </c>
      <c r="S250" s="281">
        <v>0</v>
      </c>
      <c r="T250" s="156">
        <v>0</v>
      </c>
      <c r="U250" s="10">
        <f t="shared" si="238"/>
        <v>2</v>
      </c>
      <c r="V250" s="11">
        <v>2</v>
      </c>
      <c r="W250" s="11">
        <v>0</v>
      </c>
      <c r="X250" s="12">
        <v>0</v>
      </c>
      <c r="Y250" s="284"/>
      <c r="Z250" s="284"/>
      <c r="AA250" s="284"/>
      <c r="AB250" s="284"/>
    </row>
    <row r="251" spans="1:28" s="62" customFormat="1" ht="12.75" x14ac:dyDescent="0.2">
      <c r="A251" s="459"/>
      <c r="B251" s="461"/>
      <c r="C251" s="534"/>
      <c r="D251" s="441"/>
      <c r="E251" s="125" t="s">
        <v>216</v>
      </c>
      <c r="F251" s="531"/>
      <c r="G251" s="126" t="s">
        <v>129</v>
      </c>
      <c r="H251" s="528"/>
      <c r="I251" s="10">
        <f t="shared" ref="I251:I271" si="239">J251+L251</f>
        <v>1</v>
      </c>
      <c r="J251" s="193">
        <v>1</v>
      </c>
      <c r="K251" s="11">
        <v>0</v>
      </c>
      <c r="L251" s="12">
        <v>0</v>
      </c>
      <c r="M251" s="324">
        <f t="shared" ref="M251:M253" si="240">N251+P251</f>
        <v>12</v>
      </c>
      <c r="N251" s="325">
        <v>12</v>
      </c>
      <c r="O251" s="223">
        <v>0</v>
      </c>
      <c r="P251" s="156">
        <v>0</v>
      </c>
      <c r="Q251" s="154">
        <f t="shared" ref="Q251:Q253" si="241">R251+T251</f>
        <v>19</v>
      </c>
      <c r="R251" s="281">
        <v>19</v>
      </c>
      <c r="S251" s="281">
        <v>0</v>
      </c>
      <c r="T251" s="156">
        <v>0</v>
      </c>
      <c r="U251" s="10">
        <f t="shared" si="238"/>
        <v>27</v>
      </c>
      <c r="V251" s="11">
        <v>27</v>
      </c>
      <c r="W251" s="11">
        <v>0</v>
      </c>
      <c r="X251" s="12">
        <v>0</v>
      </c>
      <c r="Y251" s="284"/>
      <c r="Z251" s="284"/>
      <c r="AA251" s="284"/>
      <c r="AB251" s="284"/>
    </row>
    <row r="252" spans="1:28" s="62" customFormat="1" ht="12.75" x14ac:dyDescent="0.2">
      <c r="A252" s="459"/>
      <c r="B252" s="461"/>
      <c r="C252" s="534"/>
      <c r="D252" s="441"/>
      <c r="E252" s="98" t="s">
        <v>217</v>
      </c>
      <c r="F252" s="531"/>
      <c r="G252" s="127" t="s">
        <v>132</v>
      </c>
      <c r="H252" s="528"/>
      <c r="I252" s="10">
        <f t="shared" si="239"/>
        <v>0</v>
      </c>
      <c r="J252" s="193"/>
      <c r="K252" s="11">
        <v>0</v>
      </c>
      <c r="L252" s="12">
        <v>0</v>
      </c>
      <c r="M252" s="324">
        <f t="shared" si="240"/>
        <v>1</v>
      </c>
      <c r="N252" s="325">
        <v>1</v>
      </c>
      <c r="O252" s="223">
        <v>0</v>
      </c>
      <c r="P252" s="156">
        <v>0</v>
      </c>
      <c r="Q252" s="154">
        <f t="shared" si="241"/>
        <v>2</v>
      </c>
      <c r="R252" s="281">
        <v>2</v>
      </c>
      <c r="S252" s="281">
        <v>0</v>
      </c>
      <c r="T252" s="156">
        <v>0</v>
      </c>
      <c r="U252" s="10">
        <f t="shared" si="238"/>
        <v>5</v>
      </c>
      <c r="V252" s="11">
        <v>5</v>
      </c>
      <c r="W252" s="11">
        <v>0</v>
      </c>
      <c r="X252" s="12">
        <v>0</v>
      </c>
      <c r="Y252" s="284"/>
      <c r="Z252" s="284"/>
      <c r="AA252" s="284"/>
      <c r="AB252" s="284"/>
    </row>
    <row r="253" spans="1:28" s="62" customFormat="1" ht="15.75" customHeight="1" x14ac:dyDescent="0.2">
      <c r="A253" s="459"/>
      <c r="B253" s="461"/>
      <c r="C253" s="534"/>
      <c r="D253" s="441"/>
      <c r="E253" s="98" t="s">
        <v>218</v>
      </c>
      <c r="F253" s="531"/>
      <c r="G253" s="127" t="s">
        <v>133</v>
      </c>
      <c r="H253" s="528"/>
      <c r="I253" s="10">
        <f t="shared" si="239"/>
        <v>1.5</v>
      </c>
      <c r="J253" s="193">
        <v>1.5</v>
      </c>
      <c r="K253" s="11">
        <v>0</v>
      </c>
      <c r="L253" s="12">
        <v>0</v>
      </c>
      <c r="M253" s="324">
        <f t="shared" si="240"/>
        <v>2</v>
      </c>
      <c r="N253" s="325">
        <v>2</v>
      </c>
      <c r="O253" s="223">
        <v>0</v>
      </c>
      <c r="P253" s="156">
        <v>0</v>
      </c>
      <c r="Q253" s="154">
        <f t="shared" si="241"/>
        <v>5</v>
      </c>
      <c r="R253" s="281">
        <v>5</v>
      </c>
      <c r="S253" s="281">
        <v>0</v>
      </c>
      <c r="T253" s="156">
        <v>0</v>
      </c>
      <c r="U253" s="10">
        <f t="shared" si="238"/>
        <v>7</v>
      </c>
      <c r="V253" s="11">
        <v>7</v>
      </c>
      <c r="W253" s="11">
        <v>0</v>
      </c>
      <c r="X253" s="12">
        <v>0</v>
      </c>
      <c r="Y253" s="284"/>
      <c r="Z253" s="284"/>
      <c r="AA253" s="284"/>
      <c r="AB253" s="284"/>
    </row>
    <row r="254" spans="1:28" s="62" customFormat="1" ht="12.75" x14ac:dyDescent="0.2">
      <c r="A254" s="459"/>
      <c r="B254" s="461"/>
      <c r="C254" s="534"/>
      <c r="D254" s="441"/>
      <c r="E254" s="125" t="s">
        <v>219</v>
      </c>
      <c r="F254" s="531"/>
      <c r="G254" s="126" t="s">
        <v>130</v>
      </c>
      <c r="H254" s="528"/>
      <c r="I254" s="10">
        <f>J254+L254</f>
        <v>6</v>
      </c>
      <c r="J254" s="193">
        <v>6</v>
      </c>
      <c r="K254" s="11">
        <v>0</v>
      </c>
      <c r="L254" s="12">
        <v>0</v>
      </c>
      <c r="M254" s="324">
        <f>N254+P254</f>
        <v>9</v>
      </c>
      <c r="N254" s="325">
        <v>9</v>
      </c>
      <c r="O254" s="223">
        <v>0</v>
      </c>
      <c r="P254" s="156">
        <v>0</v>
      </c>
      <c r="Q254" s="154">
        <f>R254+T254</f>
        <v>5</v>
      </c>
      <c r="R254" s="281">
        <v>5</v>
      </c>
      <c r="S254" s="281">
        <v>0</v>
      </c>
      <c r="T254" s="156">
        <v>0</v>
      </c>
      <c r="U254" s="10">
        <f t="shared" si="238"/>
        <v>10</v>
      </c>
      <c r="V254" s="11">
        <v>10</v>
      </c>
      <c r="W254" s="11">
        <v>0</v>
      </c>
      <c r="X254" s="12">
        <v>0</v>
      </c>
      <c r="Y254" s="284"/>
      <c r="Z254" s="284"/>
      <c r="AA254" s="284"/>
      <c r="AB254" s="284"/>
    </row>
    <row r="255" spans="1:28" s="62" customFormat="1" ht="13.5" customHeight="1" x14ac:dyDescent="0.2">
      <c r="A255" s="459"/>
      <c r="B255" s="461"/>
      <c r="C255" s="534"/>
      <c r="D255" s="441"/>
      <c r="E255" s="98" t="s">
        <v>220</v>
      </c>
      <c r="F255" s="531"/>
      <c r="G255" s="127" t="s">
        <v>134</v>
      </c>
      <c r="H255" s="528"/>
      <c r="I255" s="10">
        <f t="shared" si="239"/>
        <v>0.5</v>
      </c>
      <c r="J255" s="193">
        <v>0.5</v>
      </c>
      <c r="K255" s="11">
        <v>0</v>
      </c>
      <c r="L255" s="12">
        <v>0</v>
      </c>
      <c r="M255" s="324">
        <f t="shared" ref="M255" si="242">N255+P255</f>
        <v>0.8</v>
      </c>
      <c r="N255" s="325">
        <v>0.8</v>
      </c>
      <c r="O255" s="223">
        <v>0</v>
      </c>
      <c r="P255" s="156">
        <v>0</v>
      </c>
      <c r="Q255" s="154">
        <f t="shared" ref="Q255" si="243">R255+T255</f>
        <v>1</v>
      </c>
      <c r="R255" s="281">
        <v>1</v>
      </c>
      <c r="S255" s="281">
        <v>0</v>
      </c>
      <c r="T255" s="156">
        <v>0</v>
      </c>
      <c r="U255" s="10">
        <f t="shared" si="238"/>
        <v>0.5</v>
      </c>
      <c r="V255" s="11">
        <v>0.5</v>
      </c>
      <c r="W255" s="11">
        <v>0</v>
      </c>
      <c r="X255" s="12">
        <v>0</v>
      </c>
      <c r="Y255" s="284"/>
      <c r="Z255" s="284"/>
      <c r="AA255" s="284"/>
      <c r="AB255" s="284"/>
    </row>
    <row r="256" spans="1:28" s="62" customFormat="1" ht="12.75" x14ac:dyDescent="0.2">
      <c r="A256" s="459"/>
      <c r="B256" s="461"/>
      <c r="C256" s="534"/>
      <c r="D256" s="441"/>
      <c r="E256" s="125" t="s">
        <v>221</v>
      </c>
      <c r="F256" s="531"/>
      <c r="G256" s="126" t="s">
        <v>128</v>
      </c>
      <c r="H256" s="528"/>
      <c r="I256" s="10">
        <f>J256+L256</f>
        <v>3</v>
      </c>
      <c r="J256" s="193">
        <v>3</v>
      </c>
      <c r="K256" s="11">
        <v>0</v>
      </c>
      <c r="L256" s="12">
        <v>0</v>
      </c>
      <c r="M256" s="324">
        <f>N256+P256</f>
        <v>9</v>
      </c>
      <c r="N256" s="325">
        <v>9</v>
      </c>
      <c r="O256" s="223">
        <v>0</v>
      </c>
      <c r="P256" s="156">
        <v>0</v>
      </c>
      <c r="Q256" s="154">
        <f>R256+T256</f>
        <v>4</v>
      </c>
      <c r="R256" s="281">
        <v>4</v>
      </c>
      <c r="S256" s="281">
        <v>0</v>
      </c>
      <c r="T256" s="156">
        <v>0</v>
      </c>
      <c r="U256" s="10">
        <f t="shared" si="238"/>
        <v>5</v>
      </c>
      <c r="V256" s="11">
        <v>5</v>
      </c>
      <c r="W256" s="11">
        <v>0</v>
      </c>
      <c r="X256" s="12">
        <v>0</v>
      </c>
      <c r="Y256" s="284"/>
      <c r="Z256" s="284"/>
      <c r="AA256" s="284"/>
      <c r="AB256" s="284"/>
    </row>
    <row r="257" spans="1:28" s="62" customFormat="1" ht="13.5" thickBot="1" x14ac:dyDescent="0.25">
      <c r="A257" s="459"/>
      <c r="B257" s="461"/>
      <c r="C257" s="534"/>
      <c r="D257" s="441"/>
      <c r="E257" s="98" t="s">
        <v>222</v>
      </c>
      <c r="F257" s="532"/>
      <c r="G257" s="127" t="s">
        <v>131</v>
      </c>
      <c r="H257" s="529"/>
      <c r="I257" s="10">
        <f>J257+L257</f>
        <v>2.5</v>
      </c>
      <c r="J257" s="193">
        <v>2.5</v>
      </c>
      <c r="K257" s="11">
        <v>0</v>
      </c>
      <c r="L257" s="12">
        <v>0</v>
      </c>
      <c r="M257" s="324">
        <f>N257+P257</f>
        <v>3</v>
      </c>
      <c r="N257" s="325">
        <v>3</v>
      </c>
      <c r="O257" s="223">
        <v>0</v>
      </c>
      <c r="P257" s="156">
        <v>0</v>
      </c>
      <c r="Q257" s="154">
        <f>R257+T257</f>
        <v>5</v>
      </c>
      <c r="R257" s="281">
        <v>5</v>
      </c>
      <c r="S257" s="281">
        <v>0</v>
      </c>
      <c r="T257" s="156">
        <v>0</v>
      </c>
      <c r="U257" s="10">
        <f t="shared" si="238"/>
        <v>7</v>
      </c>
      <c r="V257" s="11">
        <v>7</v>
      </c>
      <c r="W257" s="11">
        <v>0</v>
      </c>
      <c r="X257" s="12">
        <v>0</v>
      </c>
      <c r="Y257" s="284"/>
      <c r="Z257" s="284"/>
      <c r="AA257" s="284"/>
      <c r="AB257" s="284"/>
    </row>
    <row r="258" spans="1:28" s="62" customFormat="1" ht="22.5" customHeight="1" thickBot="1" x14ac:dyDescent="0.25">
      <c r="A258" s="460"/>
      <c r="B258" s="462"/>
      <c r="C258" s="535"/>
      <c r="D258" s="442"/>
      <c r="E258" s="128"/>
      <c r="F258" s="536" t="s">
        <v>22</v>
      </c>
      <c r="G258" s="537"/>
      <c r="H258" s="538"/>
      <c r="I258" s="15">
        <f t="shared" si="239"/>
        <v>16</v>
      </c>
      <c r="J258" s="16">
        <f>J249+J250+J251+J252+J253+J254+J255+J256+J257</f>
        <v>16</v>
      </c>
      <c r="K258" s="16">
        <f t="shared" ref="K258:L258" si="244">K249+K250+K251+K252+K253+K254+K255+K256+K257</f>
        <v>0</v>
      </c>
      <c r="L258" s="16">
        <f t="shared" si="244"/>
        <v>0</v>
      </c>
      <c r="M258" s="15">
        <f t="shared" ref="M258" si="245">N258+P258</f>
        <v>39.799999999999997</v>
      </c>
      <c r="N258" s="16">
        <f>N249+N250+N251+N252+N253+N254+N255+N256+N257</f>
        <v>39.799999999999997</v>
      </c>
      <c r="O258" s="16">
        <f t="shared" ref="O258" si="246">O249+O250+O251+O252+O253+O254+O255+O256+O257</f>
        <v>0</v>
      </c>
      <c r="P258" s="17">
        <f t="shared" ref="P258" si="247">P249+P250+P251+P252+P253+P254+P255+P256+P257</f>
        <v>0</v>
      </c>
      <c r="Q258" s="15">
        <f t="shared" ref="Q258" si="248">R258+T258</f>
        <v>45</v>
      </c>
      <c r="R258" s="16">
        <f>R249+R250+R251+R252+R253+R254+R255+R256+R257</f>
        <v>45</v>
      </c>
      <c r="S258" s="16">
        <f t="shared" ref="S258:T258" si="249">S249+S250+S251+S252+S253+S254+S255+S256+S257</f>
        <v>0</v>
      </c>
      <c r="T258" s="17">
        <f t="shared" si="249"/>
        <v>0</v>
      </c>
      <c r="U258" s="15">
        <f t="shared" si="238"/>
        <v>65.5</v>
      </c>
      <c r="V258" s="16">
        <f>V249+V250+V251+V252+V253+V254+V255+V256+V257</f>
        <v>65.5</v>
      </c>
      <c r="W258" s="16">
        <f t="shared" ref="W258" si="250">W249+W250+W251+W252+W253+W254+W255+W256+W257</f>
        <v>0</v>
      </c>
      <c r="X258" s="17">
        <f t="shared" ref="X258" si="251">X249+X250+X251+X252+X253+X254+X255+X256+X257</f>
        <v>0</v>
      </c>
      <c r="Y258" s="283"/>
      <c r="Z258" s="283"/>
      <c r="AA258" s="283"/>
      <c r="AB258" s="283"/>
    </row>
    <row r="259" spans="1:28" s="62" customFormat="1" ht="30.75" customHeight="1" thickBot="1" x14ac:dyDescent="0.25">
      <c r="A259" s="433">
        <v>3</v>
      </c>
      <c r="B259" s="401">
        <v>3</v>
      </c>
      <c r="C259" s="403">
        <v>2</v>
      </c>
      <c r="D259" s="440" t="s">
        <v>154</v>
      </c>
      <c r="E259" s="408">
        <v>9</v>
      </c>
      <c r="F259" s="11" t="s">
        <v>115</v>
      </c>
      <c r="G259" s="11" t="s">
        <v>135</v>
      </c>
      <c r="H259" s="11" t="s">
        <v>20</v>
      </c>
      <c r="I259" s="10">
        <f>J259+L259</f>
        <v>50.3</v>
      </c>
      <c r="J259" s="11">
        <v>0</v>
      </c>
      <c r="K259" s="11">
        <v>0</v>
      </c>
      <c r="L259" s="12">
        <v>50.3</v>
      </c>
      <c r="M259" s="154">
        <f>N259+P259</f>
        <v>0</v>
      </c>
      <c r="N259" s="223">
        <v>0</v>
      </c>
      <c r="O259" s="223">
        <v>0</v>
      </c>
      <c r="P259" s="156"/>
      <c r="Q259" s="154">
        <f>R259+T259</f>
        <v>0</v>
      </c>
      <c r="R259" s="281">
        <v>0</v>
      </c>
      <c r="S259" s="281">
        <v>0</v>
      </c>
      <c r="T259" s="156"/>
      <c r="U259" s="10">
        <f t="shared" si="238"/>
        <v>0</v>
      </c>
      <c r="V259" s="11">
        <v>0</v>
      </c>
      <c r="W259" s="11">
        <v>0</v>
      </c>
      <c r="X259" s="12"/>
      <c r="Y259" s="284"/>
      <c r="Z259" s="284"/>
      <c r="AA259" s="284"/>
      <c r="AB259" s="284"/>
    </row>
    <row r="260" spans="1:28" s="62" customFormat="1" ht="19.5" customHeight="1" thickBot="1" x14ac:dyDescent="0.25">
      <c r="A260" s="435"/>
      <c r="B260" s="436"/>
      <c r="C260" s="449"/>
      <c r="D260" s="442"/>
      <c r="E260" s="409"/>
      <c r="F260" s="405" t="s">
        <v>22</v>
      </c>
      <c r="G260" s="406"/>
      <c r="H260" s="407"/>
      <c r="I260" s="15">
        <f t="shared" si="239"/>
        <v>50.3</v>
      </c>
      <c r="J260" s="16">
        <f>SUM(J259:J259)</f>
        <v>0</v>
      </c>
      <c r="K260" s="16">
        <f>SUM(K259:K259)</f>
        <v>0</v>
      </c>
      <c r="L260" s="17">
        <f>SUM(L259:L259)</f>
        <v>50.3</v>
      </c>
      <c r="M260" s="15">
        <f t="shared" ref="M260" si="252">N260+P260</f>
        <v>0</v>
      </c>
      <c r="N260" s="16">
        <f>SUM(N259:N259)</f>
        <v>0</v>
      </c>
      <c r="O260" s="16">
        <f>SUM(O259:O259)</f>
        <v>0</v>
      </c>
      <c r="P260" s="17">
        <f>SUM(P259:P259)</f>
        <v>0</v>
      </c>
      <c r="Q260" s="15">
        <f t="shared" ref="Q260:Q271" si="253">R260+T260</f>
        <v>0</v>
      </c>
      <c r="R260" s="16">
        <f>SUM(R259:R259)</f>
        <v>0</v>
      </c>
      <c r="S260" s="16">
        <f>SUM(S259:S259)</f>
        <v>0</v>
      </c>
      <c r="T260" s="17">
        <f>SUM(T259:T259)</f>
        <v>0</v>
      </c>
      <c r="U260" s="15">
        <f t="shared" si="238"/>
        <v>0</v>
      </c>
      <c r="V260" s="16">
        <f>SUM(V259:V259)</f>
        <v>0</v>
      </c>
      <c r="W260" s="16">
        <f>SUM(W259:W259)</f>
        <v>0</v>
      </c>
      <c r="X260" s="17">
        <f>SUM(X259:X259)</f>
        <v>0</v>
      </c>
      <c r="Y260" s="283"/>
      <c r="Z260" s="283"/>
      <c r="AA260" s="283"/>
      <c r="AB260" s="283"/>
    </row>
    <row r="261" spans="1:28" s="62" customFormat="1" ht="16.5" customHeight="1" x14ac:dyDescent="0.2">
      <c r="A261" s="433">
        <v>3</v>
      </c>
      <c r="B261" s="504">
        <v>3</v>
      </c>
      <c r="C261" s="512">
        <v>3</v>
      </c>
      <c r="D261" s="498" t="s">
        <v>161</v>
      </c>
      <c r="E261" s="261">
        <v>18</v>
      </c>
      <c r="F261" s="482" t="s">
        <v>115</v>
      </c>
      <c r="G261" s="148" t="s">
        <v>160</v>
      </c>
      <c r="H261" s="149" t="s">
        <v>20</v>
      </c>
      <c r="I261" s="10">
        <f t="shared" ref="I261:I269" si="254">J261+L261</f>
        <v>0.7</v>
      </c>
      <c r="J261" s="11">
        <v>0.7</v>
      </c>
      <c r="K261" s="11"/>
      <c r="L261" s="12"/>
      <c r="M261" s="188"/>
      <c r="N261" s="193"/>
      <c r="O261" s="223">
        <v>0</v>
      </c>
      <c r="P261" s="156"/>
      <c r="Q261" s="154">
        <f t="shared" si="253"/>
        <v>5</v>
      </c>
      <c r="R261" s="281">
        <v>5</v>
      </c>
      <c r="S261" s="281">
        <v>0</v>
      </c>
      <c r="T261" s="156"/>
      <c r="U261" s="10">
        <f t="shared" si="238"/>
        <v>5</v>
      </c>
      <c r="V261" s="11">
        <v>5</v>
      </c>
      <c r="W261" s="11">
        <v>0</v>
      </c>
      <c r="X261" s="12"/>
      <c r="Y261" s="284"/>
      <c r="Z261" s="284"/>
      <c r="AA261" s="284"/>
      <c r="AB261" s="284"/>
    </row>
    <row r="262" spans="1:28" s="62" customFormat="1" ht="16.5" customHeight="1" x14ac:dyDescent="0.2">
      <c r="A262" s="434"/>
      <c r="B262" s="504"/>
      <c r="C262" s="403"/>
      <c r="D262" s="440"/>
      <c r="E262" s="372">
        <v>22</v>
      </c>
      <c r="F262" s="483"/>
      <c r="G262" s="371" t="s">
        <v>252</v>
      </c>
      <c r="H262" s="156" t="s">
        <v>20</v>
      </c>
      <c r="I262" s="154"/>
      <c r="J262" s="371"/>
      <c r="K262" s="371"/>
      <c r="L262" s="156"/>
      <c r="M262" s="188">
        <v>2.4</v>
      </c>
      <c r="N262" s="193">
        <v>2.4</v>
      </c>
      <c r="O262" s="371"/>
      <c r="P262" s="156"/>
      <c r="Q262" s="154"/>
      <c r="R262" s="371"/>
      <c r="S262" s="371"/>
      <c r="T262" s="156"/>
      <c r="U262" s="154"/>
      <c r="V262" s="371"/>
      <c r="W262" s="371"/>
      <c r="X262" s="156"/>
      <c r="Y262" s="284"/>
      <c r="Z262" s="284"/>
      <c r="AA262" s="284"/>
      <c r="AB262" s="284"/>
    </row>
    <row r="263" spans="1:28" s="62" customFormat="1" ht="16.5" customHeight="1" x14ac:dyDescent="0.2">
      <c r="A263" s="434"/>
      <c r="B263" s="504"/>
      <c r="C263" s="403"/>
      <c r="D263" s="440"/>
      <c r="E263" s="372">
        <v>29</v>
      </c>
      <c r="F263" s="483"/>
      <c r="G263" s="371" t="s">
        <v>253</v>
      </c>
      <c r="H263" s="156" t="s">
        <v>20</v>
      </c>
      <c r="I263" s="154"/>
      <c r="J263" s="371"/>
      <c r="K263" s="371"/>
      <c r="L263" s="156"/>
      <c r="M263" s="188">
        <v>4.0999999999999996</v>
      </c>
      <c r="N263" s="193">
        <v>4.0999999999999996</v>
      </c>
      <c r="O263" s="371"/>
      <c r="P263" s="156"/>
      <c r="Q263" s="154"/>
      <c r="R263" s="371"/>
      <c r="S263" s="371"/>
      <c r="T263" s="156"/>
      <c r="U263" s="154"/>
      <c r="V263" s="371"/>
      <c r="W263" s="371"/>
      <c r="X263" s="156"/>
      <c r="Y263" s="284"/>
      <c r="Z263" s="284"/>
      <c r="AA263" s="284"/>
      <c r="AB263" s="284"/>
    </row>
    <row r="264" spans="1:28" s="62" customFormat="1" ht="16.5" customHeight="1" x14ac:dyDescent="0.2">
      <c r="A264" s="434"/>
      <c r="B264" s="504"/>
      <c r="C264" s="403"/>
      <c r="D264" s="440"/>
      <c r="E264" s="260">
        <v>23</v>
      </c>
      <c r="F264" s="483"/>
      <c r="G264" s="267" t="s">
        <v>227</v>
      </c>
      <c r="H264" s="156" t="s">
        <v>20</v>
      </c>
      <c r="I264" s="154">
        <f t="shared" si="254"/>
        <v>1.1000000000000001</v>
      </c>
      <c r="J264" s="262">
        <v>1.1000000000000001</v>
      </c>
      <c r="K264" s="262"/>
      <c r="L264" s="156"/>
      <c r="M264" s="188">
        <f t="shared" ref="M264:M269" si="255">N264+P264</f>
        <v>0</v>
      </c>
      <c r="N264" s="193"/>
      <c r="O264" s="262">
        <v>0</v>
      </c>
      <c r="P264" s="156"/>
      <c r="Q264" s="154">
        <f t="shared" si="253"/>
        <v>0</v>
      </c>
      <c r="R264" s="281"/>
      <c r="S264" s="281">
        <v>0</v>
      </c>
      <c r="T264" s="156"/>
      <c r="U264" s="154">
        <f t="shared" si="238"/>
        <v>0</v>
      </c>
      <c r="V264" s="262"/>
      <c r="W264" s="262">
        <v>0</v>
      </c>
      <c r="X264" s="156"/>
      <c r="Y264" s="284"/>
      <c r="Z264" s="284"/>
      <c r="AA264" s="284"/>
      <c r="AB264" s="284"/>
    </row>
    <row r="265" spans="1:28" s="62" customFormat="1" ht="16.5" customHeight="1" thickBot="1" x14ac:dyDescent="0.25">
      <c r="A265" s="434"/>
      <c r="B265" s="504"/>
      <c r="C265" s="403"/>
      <c r="D265" s="440"/>
      <c r="E265" s="261">
        <v>28</v>
      </c>
      <c r="F265" s="484"/>
      <c r="G265" s="268" t="s">
        <v>228</v>
      </c>
      <c r="H265" s="259" t="s">
        <v>20</v>
      </c>
      <c r="I265" s="154">
        <f t="shared" si="254"/>
        <v>5</v>
      </c>
      <c r="J265" s="262">
        <v>5</v>
      </c>
      <c r="K265" s="262"/>
      <c r="L265" s="156"/>
      <c r="M265" s="188">
        <f t="shared" si="255"/>
        <v>0</v>
      </c>
      <c r="N265" s="193"/>
      <c r="O265" s="262">
        <v>0</v>
      </c>
      <c r="P265" s="156"/>
      <c r="Q265" s="154">
        <f t="shared" si="253"/>
        <v>0</v>
      </c>
      <c r="R265" s="281"/>
      <c r="S265" s="281">
        <v>0</v>
      </c>
      <c r="T265" s="156"/>
      <c r="U265" s="154">
        <f t="shared" si="238"/>
        <v>0</v>
      </c>
      <c r="V265" s="262"/>
      <c r="W265" s="262">
        <v>0</v>
      </c>
      <c r="X265" s="156"/>
      <c r="Y265" s="284"/>
      <c r="Z265" s="284"/>
      <c r="AA265" s="284"/>
      <c r="AB265" s="284"/>
    </row>
    <row r="266" spans="1:28" s="64" customFormat="1" ht="18.75" customHeight="1" thickBot="1" x14ac:dyDescent="0.25">
      <c r="A266" s="435"/>
      <c r="B266" s="504"/>
      <c r="C266" s="403"/>
      <c r="D266" s="440"/>
      <c r="E266" s="266"/>
      <c r="F266" s="412" t="s">
        <v>22</v>
      </c>
      <c r="G266" s="413"/>
      <c r="H266" s="407"/>
      <c r="I266" s="15">
        <f t="shared" si="254"/>
        <v>6.8</v>
      </c>
      <c r="J266" s="16">
        <f>J261+J264+J265</f>
        <v>6.8</v>
      </c>
      <c r="K266" s="16">
        <f>SUM(K261:K261)</f>
        <v>0</v>
      </c>
      <c r="L266" s="17">
        <f>SUM(L261:L261)</f>
        <v>0</v>
      </c>
      <c r="M266" s="15">
        <f t="shared" si="255"/>
        <v>6.5</v>
      </c>
      <c r="N266" s="16">
        <f>SUM(N261:N265)</f>
        <v>6.5</v>
      </c>
      <c r="O266" s="16">
        <f t="shared" ref="O266:P266" si="256">SUM(O261:O265)</f>
        <v>0</v>
      </c>
      <c r="P266" s="16">
        <f t="shared" si="256"/>
        <v>0</v>
      </c>
      <c r="Q266" s="15">
        <f t="shared" si="253"/>
        <v>5</v>
      </c>
      <c r="R266" s="16">
        <f>SUM(R261:R261)</f>
        <v>5</v>
      </c>
      <c r="S266" s="16">
        <f>SUM(S261:S261)</f>
        <v>0</v>
      </c>
      <c r="T266" s="17">
        <f>SUM(T261:T261)</f>
        <v>0</v>
      </c>
      <c r="U266" s="15">
        <f t="shared" si="238"/>
        <v>5</v>
      </c>
      <c r="V266" s="16">
        <f>SUM(V261:V261)</f>
        <v>5</v>
      </c>
      <c r="W266" s="16">
        <f>SUM(W261:W261)</f>
        <v>0</v>
      </c>
      <c r="X266" s="17">
        <f>SUM(X261:X261)</f>
        <v>0</v>
      </c>
      <c r="Y266" s="283"/>
      <c r="Z266" s="283"/>
      <c r="AA266" s="283"/>
      <c r="AB266" s="283"/>
    </row>
    <row r="267" spans="1:28" s="62" customFormat="1" ht="16.5" customHeight="1" x14ac:dyDescent="0.2">
      <c r="A267" s="433">
        <v>3</v>
      </c>
      <c r="B267" s="504">
        <v>3</v>
      </c>
      <c r="C267" s="512">
        <v>4</v>
      </c>
      <c r="D267" s="498" t="s">
        <v>224</v>
      </c>
      <c r="E267" s="403">
        <v>9</v>
      </c>
      <c r="F267" s="410" t="s">
        <v>115</v>
      </c>
      <c r="G267" s="410" t="s">
        <v>225</v>
      </c>
      <c r="H267" s="234" t="s">
        <v>20</v>
      </c>
      <c r="I267" s="154"/>
      <c r="J267" s="267"/>
      <c r="K267" s="267"/>
      <c r="L267" s="156"/>
      <c r="M267" s="154">
        <f t="shared" si="255"/>
        <v>25</v>
      </c>
      <c r="N267" s="267"/>
      <c r="O267" s="267">
        <v>0</v>
      </c>
      <c r="P267" s="156">
        <v>25</v>
      </c>
      <c r="Q267" s="154">
        <f t="shared" si="253"/>
        <v>50</v>
      </c>
      <c r="R267" s="281"/>
      <c r="S267" s="281">
        <v>0</v>
      </c>
      <c r="T267" s="156">
        <v>50</v>
      </c>
      <c r="U267" s="154">
        <f t="shared" si="238"/>
        <v>75</v>
      </c>
      <c r="V267" s="267"/>
      <c r="W267" s="267">
        <v>0</v>
      </c>
      <c r="X267" s="156">
        <v>75</v>
      </c>
      <c r="Y267" s="284"/>
      <c r="Z267" s="284"/>
      <c r="AA267" s="284"/>
      <c r="AB267" s="284"/>
    </row>
    <row r="268" spans="1:28" s="62" customFormat="1" ht="16.5" customHeight="1" thickBot="1" x14ac:dyDescent="0.25">
      <c r="A268" s="434"/>
      <c r="B268" s="504"/>
      <c r="C268" s="403"/>
      <c r="D268" s="440"/>
      <c r="E268" s="449"/>
      <c r="F268" s="453"/>
      <c r="G268" s="453"/>
      <c r="H268" s="147" t="s">
        <v>234</v>
      </c>
      <c r="I268" s="175"/>
      <c r="J268" s="296"/>
      <c r="K268" s="296"/>
      <c r="L268" s="91"/>
      <c r="M268" s="175">
        <f>N268+P268</f>
        <v>5</v>
      </c>
      <c r="N268" s="378"/>
      <c r="O268" s="378"/>
      <c r="P268" s="91">
        <v>5</v>
      </c>
      <c r="Q268" s="175"/>
      <c r="R268" s="296"/>
      <c r="S268" s="296"/>
      <c r="T268" s="91"/>
      <c r="U268" s="175"/>
      <c r="V268" s="296"/>
      <c r="W268" s="296"/>
      <c r="X268" s="91"/>
      <c r="Y268" s="284"/>
      <c r="Z268" s="284"/>
      <c r="AA268" s="284"/>
      <c r="AB268" s="284"/>
    </row>
    <row r="269" spans="1:28" s="64" customFormat="1" ht="18.75" customHeight="1" thickBot="1" x14ac:dyDescent="0.25">
      <c r="A269" s="435"/>
      <c r="B269" s="504"/>
      <c r="C269" s="403"/>
      <c r="D269" s="440"/>
      <c r="E269" s="266"/>
      <c r="F269" s="491" t="s">
        <v>22</v>
      </c>
      <c r="G269" s="492"/>
      <c r="H269" s="407"/>
      <c r="I269" s="15">
        <f t="shared" si="254"/>
        <v>0</v>
      </c>
      <c r="J269" s="16">
        <f>J267</f>
        <v>0</v>
      </c>
      <c r="K269" s="16">
        <f>SUM(K267:K267)</f>
        <v>0</v>
      </c>
      <c r="L269" s="17">
        <f>SUM(L267:L267)</f>
        <v>0</v>
      </c>
      <c r="M269" s="15">
        <f t="shared" si="255"/>
        <v>30</v>
      </c>
      <c r="N269" s="16">
        <f>SUM(N267:N267)</f>
        <v>0</v>
      </c>
      <c r="O269" s="16">
        <f>SUM(O267:O267)</f>
        <v>0</v>
      </c>
      <c r="P269" s="17">
        <f>P267+P268</f>
        <v>30</v>
      </c>
      <c r="Q269" s="15">
        <f t="shared" si="253"/>
        <v>50</v>
      </c>
      <c r="R269" s="16">
        <f>SUM(R267:R267)</f>
        <v>0</v>
      </c>
      <c r="S269" s="16">
        <f>SUM(S267:S267)</f>
        <v>0</v>
      </c>
      <c r="T269" s="17">
        <f>SUM(T267:T267)</f>
        <v>50</v>
      </c>
      <c r="U269" s="15">
        <f t="shared" si="238"/>
        <v>75</v>
      </c>
      <c r="V269" s="16">
        <f>SUM(V267:V267)</f>
        <v>0</v>
      </c>
      <c r="W269" s="16">
        <f>SUM(W267:W267)</f>
        <v>0</v>
      </c>
      <c r="X269" s="17">
        <f>SUM(X267:X267)</f>
        <v>75</v>
      </c>
      <c r="Y269" s="283"/>
      <c r="Z269" s="283"/>
      <c r="AA269" s="283"/>
      <c r="AB269" s="283"/>
    </row>
    <row r="270" spans="1:28" s="64" customFormat="1" ht="12" thickBot="1" x14ac:dyDescent="0.25">
      <c r="A270" s="110">
        <v>3</v>
      </c>
      <c r="B270" s="135">
        <v>3</v>
      </c>
      <c r="C270" s="494" t="s">
        <v>48</v>
      </c>
      <c r="D270" s="495"/>
      <c r="E270" s="495"/>
      <c r="F270" s="495"/>
      <c r="G270" s="495"/>
      <c r="H270" s="496"/>
      <c r="I270" s="24">
        <f t="shared" ref="I270" si="257">J270+L270</f>
        <v>73.099999999999994</v>
      </c>
      <c r="J270" s="25">
        <f>J266+J260+J258+J269</f>
        <v>22.8</v>
      </c>
      <c r="K270" s="25">
        <f>K266+K260+K258+K269</f>
        <v>0</v>
      </c>
      <c r="L270" s="25">
        <f>L266+L260+L258+L269</f>
        <v>50.3</v>
      </c>
      <c r="M270" s="24">
        <f t="shared" ref="M270" si="258">N270+P270</f>
        <v>76.3</v>
      </c>
      <c r="N270" s="25">
        <f>N266+N260+N258+N269</f>
        <v>46.3</v>
      </c>
      <c r="O270" s="25">
        <f>O266+O260+O258+O269</f>
        <v>0</v>
      </c>
      <c r="P270" s="25">
        <f>P266+P260+P258+P269</f>
        <v>30</v>
      </c>
      <c r="Q270" s="24">
        <f t="shared" si="253"/>
        <v>100</v>
      </c>
      <c r="R270" s="25">
        <f>R266+R260+R258+R269</f>
        <v>50</v>
      </c>
      <c r="S270" s="25">
        <f>S266+S260+S258+S269</f>
        <v>0</v>
      </c>
      <c r="T270" s="25">
        <f>T266+T260+T258+T269</f>
        <v>50</v>
      </c>
      <c r="U270" s="24">
        <f t="shared" si="238"/>
        <v>145.5</v>
      </c>
      <c r="V270" s="25">
        <f>V266+V260+V258+V269</f>
        <v>70.5</v>
      </c>
      <c r="W270" s="25">
        <f>W266+W260+W258+W269</f>
        <v>0</v>
      </c>
      <c r="X270" s="25">
        <f>X266+X260+X258+X269</f>
        <v>75</v>
      </c>
      <c r="Y270" s="283"/>
      <c r="Z270" s="283"/>
      <c r="AA270" s="283"/>
      <c r="AB270" s="283"/>
    </row>
    <row r="271" spans="1:28" s="62" customFormat="1" ht="13.5" thickBot="1" x14ac:dyDescent="0.25">
      <c r="A271" s="129">
        <v>3</v>
      </c>
      <c r="B271" s="554" t="s">
        <v>83</v>
      </c>
      <c r="C271" s="555"/>
      <c r="D271" s="555"/>
      <c r="E271" s="555"/>
      <c r="F271" s="555"/>
      <c r="G271" s="555"/>
      <c r="H271" s="556"/>
      <c r="I271" s="48">
        <f t="shared" si="239"/>
        <v>260.3</v>
      </c>
      <c r="J271" s="49">
        <f>J270+J247+J237</f>
        <v>150.00000000000003</v>
      </c>
      <c r="K271" s="49">
        <f>K270+K247+K237</f>
        <v>0</v>
      </c>
      <c r="L271" s="50">
        <f>L270+L247+L237</f>
        <v>110.3</v>
      </c>
      <c r="M271" s="48">
        <f t="shared" ref="M271" si="259">N271+P271</f>
        <v>309.3</v>
      </c>
      <c r="N271" s="49">
        <f>N270+N247+N237</f>
        <v>229.3</v>
      </c>
      <c r="O271" s="49">
        <f>O270+O247+O237</f>
        <v>0</v>
      </c>
      <c r="P271" s="50">
        <f>P270+P247+P237</f>
        <v>80</v>
      </c>
      <c r="Q271" s="48">
        <f t="shared" si="253"/>
        <v>403</v>
      </c>
      <c r="R271" s="49">
        <f>R270+R247+R237</f>
        <v>253</v>
      </c>
      <c r="S271" s="49">
        <f>S270+S247+S237</f>
        <v>0</v>
      </c>
      <c r="T271" s="50">
        <f>T270+T247+T237</f>
        <v>150</v>
      </c>
      <c r="U271" s="48">
        <f t="shared" si="238"/>
        <v>500.5</v>
      </c>
      <c r="V271" s="49">
        <f>V270+V247+V237</f>
        <v>325.5</v>
      </c>
      <c r="W271" s="49">
        <f>W270+W247+W237</f>
        <v>0</v>
      </c>
      <c r="X271" s="50">
        <f>X270+X247+X237</f>
        <v>175</v>
      </c>
      <c r="Y271" s="283"/>
      <c r="Z271" s="283"/>
      <c r="AA271" s="283"/>
      <c r="AB271" s="283"/>
    </row>
    <row r="272" spans="1:28" s="62" customFormat="1" ht="13.5" thickBot="1" x14ac:dyDescent="0.25">
      <c r="A272" s="557" t="s">
        <v>136</v>
      </c>
      <c r="B272" s="558"/>
      <c r="C272" s="558"/>
      <c r="D272" s="558"/>
      <c r="E272" s="558"/>
      <c r="F272" s="558"/>
      <c r="G272" s="558"/>
      <c r="H272" s="559"/>
      <c r="I272" s="58">
        <f>J272+L272</f>
        <v>9890.8000000000011</v>
      </c>
      <c r="J272" s="59">
        <f>J193+J232+J271</f>
        <v>1872.6</v>
      </c>
      <c r="K272" s="59">
        <f>K193+K232+K271</f>
        <v>11.7</v>
      </c>
      <c r="L272" s="60">
        <f>L193+L232+L271</f>
        <v>8018.2000000000007</v>
      </c>
      <c r="M272" s="58">
        <f>N272+P272</f>
        <v>12085.9</v>
      </c>
      <c r="N272" s="59">
        <f>N193+N232+N271</f>
        <v>1836.4</v>
      </c>
      <c r="O272" s="59">
        <f>O193+O232+O271</f>
        <v>14.6</v>
      </c>
      <c r="P272" s="60">
        <f>P193+P232+P271</f>
        <v>10249.5</v>
      </c>
      <c r="Q272" s="58">
        <f t="shared" ref="Q272:Q284" si="260">R272+T272</f>
        <v>10074.199999999999</v>
      </c>
      <c r="R272" s="59">
        <f t="shared" ref="R272:X272" si="261">R193+R232+R271</f>
        <v>1462.9</v>
      </c>
      <c r="S272" s="59">
        <f t="shared" si="261"/>
        <v>0</v>
      </c>
      <c r="T272" s="60">
        <f t="shared" si="261"/>
        <v>8611.2999999999993</v>
      </c>
      <c r="U272" s="58">
        <f t="shared" si="261"/>
        <v>7585.5</v>
      </c>
      <c r="V272" s="59">
        <f t="shared" si="261"/>
        <v>1510.5</v>
      </c>
      <c r="W272" s="59">
        <f t="shared" si="261"/>
        <v>0</v>
      </c>
      <c r="X272" s="60">
        <f t="shared" si="261"/>
        <v>6075</v>
      </c>
      <c r="Y272" s="291"/>
      <c r="Z272" s="291"/>
      <c r="AA272" s="291"/>
      <c r="AB272" s="291"/>
    </row>
    <row r="273" spans="1:28" s="62" customFormat="1" ht="12.75" customHeight="1" x14ac:dyDescent="0.2">
      <c r="A273" s="560" t="s">
        <v>151</v>
      </c>
      <c r="B273" s="561"/>
      <c r="C273" s="561"/>
      <c r="D273" s="561"/>
      <c r="E273" s="561"/>
      <c r="F273" s="561"/>
      <c r="G273" s="561"/>
      <c r="H273" s="562"/>
      <c r="I273" s="356">
        <f t="shared" ref="I273" si="262">J273+L273</f>
        <v>4801.5</v>
      </c>
      <c r="J273" s="160">
        <f>J267+J265+J264+J261+J259+J257+J256+J255+J254+J253+J252+J251+J250+J249+J244+J242+J239+J235+J229+J227+J225+J223+J221+J219+J217+J215+J213+J211+J209+J204+J200+J198+J196+J190+J186+J184+J182+J180+J173+J169+J167+J161+J159+J156+J152+J148+J146+J140+J138+J134+J130+J128+J124+J113+J110+J107+J104+J102+J98+J95+J90+J88+J81+J78+J76+J74+J70+J68+J57+J55+J48+J46+J43+J40+J37+J34+J31+J28+J24+J21+J18+J15+J12</f>
        <v>598.19999999999982</v>
      </c>
      <c r="K273" s="160">
        <f>K267+K265+K264+K261+K259+K257+K256+K255+K254+K253+K252+K251+K250+K249+K244+K242+K239+K235+K229+K227+K225+K223+K221+K219+K217+K215+K213+K211+K209+K204+K200+K198+K196+K190+K186+K184+K182+K180+K173+K169+K167+K161+K159+K156+K152+K148+K146+K140+K138+K134+K130+K128+K124+K113+K110+K107+K104+K102+K98+K95+K90+K88+K81+K78+K76+K74+K70+K68+K57+K55+K48+K46+K43+K40+K37+K34+K31+K28+K24+K21+K18+K15+K12</f>
        <v>11.5</v>
      </c>
      <c r="L273" s="322">
        <f>L267+L265+L264+L261+L259+L257+L256+L255+L254+L253+L252+L251+L250+L249+L244+L242+L239+L235+L229+L227+L225+L223+L221+L219+L217+L215+L213+L211+L209+L204+L200+L198+L196+L190+L186+L184+L182+L180+L173+L169+L167+L161+L159+L156+L152+L148+L146+L140+L138+L134+L130+L128+L124+L113+L110+L107+L104+L102+L98+L95+L90+L88+L81+L78+L76+L74+L70+L68+L57+L55+L48+L46+L43+L40+L37+L34+L31+L28+L24+L21+L18+L15+L12</f>
        <v>4203.3</v>
      </c>
      <c r="M273" s="159">
        <f t="shared" ref="M273" si="263">N273+P273</f>
        <v>5254.2000000000007</v>
      </c>
      <c r="N273" s="160">
        <f>N267+N265+N264+N261+N259+N257+N256+N255+N254+N253+N252+N251+N250+N249+N244+N242+N239+N235+N229+N227+N225+N223+N221+N219+N217+N215+N213+N211+N209+N204+N200+N198+N196+N190+N186+N184+N182+N180+N173+N169+N167+N161+N159+N156+N152+N148+N146+N140+N138+N134+N130+N128+N124+N113+N110+N107+N104+N102+N98+N95+N90+N88+N81+N78+N76+N74+N70+N68+N57+N55+N48+N46+N43+N40+N37+N34+N31+N28+N24+N21+N18+N15+N12+N263+N262+N86</f>
        <v>1771.6000000000001</v>
      </c>
      <c r="O273" s="160">
        <f t="shared" ref="O273:P273" si="264">O267+O265+O264+O261+O259+O257+O256+O255+O254+O253+O252+O251+O250+O249+O244+O242+O239+O235+O229+O227+O225+O223+O221+O219+O217+O215+O213+O211+O209+O204+O200+O198+O196+O190+O186+O184+O182+O180+O173+O169+O167+O161+O159+O156+O152+O148+O146+O140+O138+O134+O130+O128+O124+O113+O110+O107+O104+O102+O98+O95+O90+O88+O81+O78+O76+O74+O70+O68+O57+O55+O48+O46+O43+O40+O37+O34+O31+O28+O24+O21+O18+O15+O12+O263+O262+O86</f>
        <v>15.2</v>
      </c>
      <c r="P273" s="160">
        <f t="shared" si="264"/>
        <v>3482.6000000000004</v>
      </c>
      <c r="Q273" s="159">
        <f t="shared" si="260"/>
        <v>5762.7</v>
      </c>
      <c r="R273" s="160">
        <f>R267+R265+R264+R261+R259+R257+R256+R255+R254+R253+R252+R251+R250+R249+R244+R242+R239+R235+R229+R227+R225+R223+R221+R219+R217+R215+R213+R211+R209+R204+R200+R198+R196+R190+R186+R184+R182+R180+R173+R169+R167+R161+R159+R156+R152+R148+R146+R140+R138+R134+R130+R128+R124+R113+R110+R107+R104+R102+R98+R95+R90+R88+R81+R78+R76+R74+R70+R68+R57+R55+R48+R46+R43+R40+R37+R34+R31+R28+R24+R21+R18+R15+R12+R263+R262</f>
        <v>1451</v>
      </c>
      <c r="S273" s="160">
        <f>S267+S265+S264+S261+S259+S257+S256+S255+S254+S253+S252+S251+S250+S249+S244+S242+S239+S235+S229+S227+S225+S223+S221+S219+S217+S215+S213+S211+S209+S204+S200+S198+S196+S190+S186+S184+S182+S180+S173+S169+S167+S161+S159+S156+S152+S148+S146+S140+S138+S134+S130+S128+S124+S113+S110+S107+S104+S102+S98+S95+S90+S88+S81+S78+S76+S74+S70+S68+S57+S55+S48+S46+S43+S40+S37+S34+S31+S28+S24+S21+S18+S15+S12</f>
        <v>0</v>
      </c>
      <c r="T273" s="322">
        <f>T267+T265+T264+T261+T259+T257+T256+T255+T254+T253+T252+T251+T250+T249+T244+T242+T239+T235+T229+T227+T225+T223+T221+T219+T217+T215+T213+T211+T209+T204+T200+T198+T196+T190+T186+T184+T182+T180+T173+T169+T167+T161+T159+T156+T152+T148+T146+T140+T138+T134+T130+T128+T124+T113+T110+T107+T104+T102+T98+T95+T90+T88+T81+T78+T76+T74+T70+T68+T57+T55+T48+T46+T43+T40+T37+T34+T31+T28+T24+T21+T18+T15+T12</f>
        <v>4311.7</v>
      </c>
      <c r="U273" s="159">
        <f t="shared" ref="U273" si="265">V273+X273</f>
        <v>4730.5</v>
      </c>
      <c r="V273" s="160">
        <f>V267+V265+V264+V261+V259+V257+V256+V255+V254+V253+V252+V251+V250+V249+V244+V242+V239+V235+V229+V227+V225+V223+V221+V219+V217+V215+V213+V211+V209+V204+V200+V198+V196+V190+V186+V184+V182+V180+V173+V169+V167+V161+V159+V156+V152+V148+V146+V140+V138+V134+V130+V128+V124+V113+V110+V107+V104+V102+V98+V95+V90+V88+V81+V78+V76+V74+V70+V68+V57+V55+V48+V46+V43+V40+V37+V34+V31+V28+V24+V21+V18+V15+V12+V263+V262</f>
        <v>1505.5</v>
      </c>
      <c r="W273" s="160">
        <f>W267+W265+W264+W261+W259+W257+W256+W255+W254+W253+W252+W251+W250+W249+W244+W242+W239+W235+W229+W227+W225+W223+W221+W219+W217+W215+W213+W211+W209+W204+W200+W198+W196+W190+W186+W184+W182+W180+W173+W169+W167+W161+W159+W156+W152+W148+W146+W140+W138+W134+W130+W128+W124+W113+W110+W107+W104+W102+W98+W95+W90+W88+W81+W78+W76+W74+W70+W68+W57+W55+W48+W46+W43+W40+W37+W34+W31+W28+W24+W21+W18+W15+W12</f>
        <v>0</v>
      </c>
      <c r="X273" s="322">
        <f>X267+X265+X264+X261+X259+X257+X256+X255+X254+X253+X252+X251+X250+X249+X244+X242+X239+X235+X229+X227+X225+X223+X221+X219+X217+X215+X213+X211+X209+X204+X200+X198+X196+X190+X186+X184+X182+X180+X173+X169+X167+X161+X159+X156+X152+X148+X146+X140+X138+X134+X130+X128+X124+X113+X110+X107+X104+X102+X98+X95+X90+X88+X81+X78+X76+X74+X70+X68+X57+X55+X48+X46+X43+X40+X37+X34+X31+X28+X24+X21+X18+X15+X12</f>
        <v>3225</v>
      </c>
      <c r="Y273" s="291"/>
      <c r="Z273" s="291"/>
      <c r="AA273" s="291"/>
      <c r="AB273" s="291"/>
    </row>
    <row r="274" spans="1:28" s="61" customFormat="1" ht="12.75" customHeight="1" x14ac:dyDescent="0.25">
      <c r="A274" s="543" t="s">
        <v>152</v>
      </c>
      <c r="B274" s="544"/>
      <c r="C274" s="544"/>
      <c r="D274" s="544"/>
      <c r="E274" s="544"/>
      <c r="F274" s="544"/>
      <c r="G274" s="544"/>
      <c r="H274" s="545"/>
      <c r="I274" s="357">
        <f>J274+L274</f>
        <v>2941.1</v>
      </c>
      <c r="J274" s="161">
        <f>J172+J158+J155+J145+J136+J132+J127+J125+J109+J106+J85+J79+J71+J67+J54+J149</f>
        <v>540.30000000000007</v>
      </c>
      <c r="K274" s="161">
        <f t="shared" ref="K274:L274" si="266">K172+K158+K155+K145+K136+K132+K127+K125+K109+K106+K85+K79+K71+K67+K54+K149</f>
        <v>0</v>
      </c>
      <c r="L274" s="167">
        <f t="shared" si="266"/>
        <v>2400.7999999999997</v>
      </c>
      <c r="M274" s="244">
        <f>N274+P274</f>
        <v>2484.8000000000002</v>
      </c>
      <c r="N274" s="161">
        <f>N172+N158+N155+N145+N136+N132+N127+N125+N109+N106+N85+N79+N71+N67+N54+N149</f>
        <v>0</v>
      </c>
      <c r="O274" s="161">
        <f t="shared" ref="O274:P274" si="267">O172+O158+O155+O145+O136+O132+O127+O125+O109+O106+O85+O79+O71+O67+O54+O149</f>
        <v>0</v>
      </c>
      <c r="P274" s="167">
        <f t="shared" si="267"/>
        <v>2484.8000000000002</v>
      </c>
      <c r="Q274" s="244">
        <f>R274+T274</f>
        <v>3305</v>
      </c>
      <c r="R274" s="161">
        <f>R172+R158+R155+R145+R136+R132+R127+R125+R109+R106+R85+R79+R71+R67+R54+R149</f>
        <v>5</v>
      </c>
      <c r="S274" s="161">
        <f t="shared" ref="S274:T274" si="268">S172+S158+S155+S145+S136+S132+S127+S125+S109+S106+S85+S79+S71+S67+S54+S149</f>
        <v>0</v>
      </c>
      <c r="T274" s="167">
        <f t="shared" si="268"/>
        <v>3300</v>
      </c>
      <c r="U274" s="244">
        <f>V274+X274</f>
        <v>2855</v>
      </c>
      <c r="V274" s="161">
        <f>V172+V158+V155+V145+V136+V132+V127+V125+V109+V106+V85+V79+V71+V67+V54+V149</f>
        <v>5</v>
      </c>
      <c r="W274" s="161">
        <f t="shared" ref="W274:X274" si="269">W172+W158+W155+W145+W136+W132+W127+W125+W109+W106+W85+W79+W71+W67+W54+W149</f>
        <v>0</v>
      </c>
      <c r="X274" s="167">
        <f t="shared" si="269"/>
        <v>2850</v>
      </c>
      <c r="Y274" s="291"/>
      <c r="Z274" s="291"/>
      <c r="AA274" s="291"/>
      <c r="AB274" s="291"/>
    </row>
    <row r="275" spans="1:28" s="61" customFormat="1" ht="12.75" customHeight="1" x14ac:dyDescent="0.25">
      <c r="A275" s="543" t="s">
        <v>182</v>
      </c>
      <c r="B275" s="544"/>
      <c r="C275" s="544"/>
      <c r="D275" s="544"/>
      <c r="E275" s="544"/>
      <c r="F275" s="544"/>
      <c r="G275" s="544"/>
      <c r="H275" s="545"/>
      <c r="I275" s="321">
        <f>J275+L275+K275</f>
        <v>1348.9</v>
      </c>
      <c r="J275" s="163">
        <f>J245+J240+J153+J143+J112+J82+J58+J44+J41+J38+J35+J32+J29+J25+J22+J19+J16+J13</f>
        <v>733.9000000000002</v>
      </c>
      <c r="K275" s="163">
        <f>K245+K240+K153+K143+K112+K82+K58+K44+K41+K38+K35+K32+K29+K25+K22+K19+K16+K13</f>
        <v>0</v>
      </c>
      <c r="L275" s="168">
        <f>L245+L240+L153+L143+L112+L82+L58+L44+L41+L38+L35+L32+L29+L25+L22+L19+L16+L13</f>
        <v>615</v>
      </c>
      <c r="M275" s="162">
        <f t="shared" ref="M275" si="270">N275+P275</f>
        <v>0</v>
      </c>
      <c r="N275" s="163">
        <f>N245+N240+N153+N143+N112+N82+N58+N44+N41+N38+N35+N32+N29+N25+N22+N19+N16+N13</f>
        <v>0</v>
      </c>
      <c r="O275" s="163">
        <f>O245+O240+O153+O143+O112+O82+O58+O44+O41+O38+O35+O32+O29+O25+O22+O19+O16+O13</f>
        <v>0</v>
      </c>
      <c r="P275" s="168">
        <f>P245+P240+P153+P143+P112+P82+P58+P44+P41+P38+P35+P32+P29+P25+P22+P19+P16+P13</f>
        <v>0</v>
      </c>
      <c r="Q275" s="162">
        <f t="shared" ref="Q275" si="271">R275+T275</f>
        <v>0</v>
      </c>
      <c r="R275" s="163">
        <f>R245+R240+R153+R143+R112+R82+R58+R44+R41+R38+R35+R32+R29+R25+R22+R19+R16+R13</f>
        <v>0</v>
      </c>
      <c r="S275" s="163">
        <f>S245+S240+S153+S143+S112+S82+S58+S44+S41+S38+S35+S32+S29+S25+S22+S19+S16+S13</f>
        <v>0</v>
      </c>
      <c r="T275" s="168">
        <f>T245+T240+T153+T143+T112+T82+T58+T44+T41+T38+T35+T32+T29+T25+T22+T19+T16+T13</f>
        <v>0</v>
      </c>
      <c r="U275" s="162">
        <f t="shared" ref="U275" si="272">V275+X275</f>
        <v>0</v>
      </c>
      <c r="V275" s="163">
        <f>V245+V240+V153+V143+V112+V82+V58+V44+V41+V38+V35+V32+V29+V25+V22+V19+V16+V13</f>
        <v>0</v>
      </c>
      <c r="W275" s="163">
        <f>W245+W240+W153+W143+W112+W82+W58+W44+W41+W38+W35+W32+W29+W25+W22+W19+W16+W13</f>
        <v>0</v>
      </c>
      <c r="X275" s="168">
        <f>X245+X240+X153+X143+X112+X82+X58+X44+X41+X38+X35+X32+X29+X25+X22+X19+X16+X13</f>
        <v>0</v>
      </c>
      <c r="Y275" s="291"/>
      <c r="Z275" s="291"/>
      <c r="AA275" s="291"/>
      <c r="AB275" s="291"/>
    </row>
    <row r="276" spans="1:28" s="61" customFormat="1" ht="12.75" customHeight="1" x14ac:dyDescent="0.25">
      <c r="A276" s="543" t="s">
        <v>153</v>
      </c>
      <c r="B276" s="544"/>
      <c r="C276" s="544"/>
      <c r="D276" s="544"/>
      <c r="E276" s="544"/>
      <c r="F276" s="544"/>
      <c r="G276" s="544"/>
      <c r="H276" s="545"/>
      <c r="I276" s="321">
        <f>J276+L276</f>
        <v>133.79999999999998</v>
      </c>
      <c r="J276" s="163">
        <f>J202+J171+J100+J96+J93+J65+J205</f>
        <v>0.2</v>
      </c>
      <c r="K276" s="163">
        <f>K202+K171+K100+K96+K93+K65+K205</f>
        <v>0.2</v>
      </c>
      <c r="L276" s="168">
        <f>L202+L171+L100+L96+L93+L65+L205</f>
        <v>133.6</v>
      </c>
      <c r="M276" s="162">
        <f>N276+P276</f>
        <v>2609.8999999999996</v>
      </c>
      <c r="N276" s="163">
        <f>N202+N171+N100+N96+N93+N65+N205</f>
        <v>8.8000000000000007</v>
      </c>
      <c r="O276" s="163">
        <f>O202+O171+O100+O96+O93+O65+O205</f>
        <v>8.1</v>
      </c>
      <c r="P276" s="168">
        <f>P202+P171+P100+P96+P93+P65+P205</f>
        <v>2601.0999999999995</v>
      </c>
      <c r="Q276" s="162">
        <f>R276+T276</f>
        <v>606.5</v>
      </c>
      <c r="R276" s="163">
        <f>R202+R171+R100+R96+R93+R65+R205</f>
        <v>6.9</v>
      </c>
      <c r="S276" s="163">
        <f>S202+S171+S100+S96+S93+S65+S205</f>
        <v>6.8</v>
      </c>
      <c r="T276" s="168">
        <f>T202+T171+T100+T96+T93+T65+T205</f>
        <v>599.6</v>
      </c>
      <c r="U276" s="162">
        <f>V276+X276</f>
        <v>0</v>
      </c>
      <c r="V276" s="163">
        <f>V202+V171+V100+V96+V93+V65+V205</f>
        <v>0</v>
      </c>
      <c r="W276" s="163">
        <f>W202+W171+W100+W96+W93+W65+W205</f>
        <v>0</v>
      </c>
      <c r="X276" s="168">
        <f>X202+X171+X100+X96+X93+X65+X205</f>
        <v>0</v>
      </c>
      <c r="Y276" s="291"/>
      <c r="Z276" s="291"/>
      <c r="AA276" s="291"/>
      <c r="AB276" s="291"/>
    </row>
    <row r="277" spans="1:28" s="61" customFormat="1" ht="12.75" customHeight="1" x14ac:dyDescent="0.25">
      <c r="A277" s="543" t="s">
        <v>183</v>
      </c>
      <c r="B277" s="549"/>
      <c r="C277" s="549"/>
      <c r="D277" s="549"/>
      <c r="E277" s="549"/>
      <c r="F277" s="549"/>
      <c r="G277" s="549"/>
      <c r="H277" s="550"/>
      <c r="I277" s="321">
        <f>J277+L277</f>
        <v>9.9</v>
      </c>
      <c r="J277" s="161">
        <f>J99+J92+J66</f>
        <v>0</v>
      </c>
      <c r="K277" s="161">
        <f>K99+K92+K66</f>
        <v>0</v>
      </c>
      <c r="L277" s="167">
        <f>L99+L92+L66</f>
        <v>9.9</v>
      </c>
      <c r="M277" s="162">
        <f>N277+P277</f>
        <v>166</v>
      </c>
      <c r="N277" s="161">
        <f>N99+N92+N66</f>
        <v>0.7</v>
      </c>
      <c r="O277" s="161">
        <f>O99+O92+O66</f>
        <v>0.6</v>
      </c>
      <c r="P277" s="167">
        <f>P99+P92+P66</f>
        <v>165.3</v>
      </c>
      <c r="Q277" s="162">
        <f>R277+T277</f>
        <v>0</v>
      </c>
      <c r="R277" s="161">
        <f>R99+R92+R66</f>
        <v>0</v>
      </c>
      <c r="S277" s="161">
        <f>S99+S92+S66</f>
        <v>0</v>
      </c>
      <c r="T277" s="167">
        <f>T99+T92+T66</f>
        <v>0</v>
      </c>
      <c r="U277" s="162">
        <f>V277+X277</f>
        <v>0</v>
      </c>
      <c r="V277" s="161">
        <f>V99+V92+V66</f>
        <v>0</v>
      </c>
      <c r="W277" s="161">
        <f>W99+W92+W66</f>
        <v>0</v>
      </c>
      <c r="X277" s="167">
        <f>X99+X92+X66</f>
        <v>0</v>
      </c>
      <c r="Y277" s="291"/>
      <c r="Z277" s="291"/>
      <c r="AA277" s="291"/>
      <c r="AB277" s="291"/>
    </row>
    <row r="278" spans="1:28" s="61" customFormat="1" ht="12.75" customHeight="1" x14ac:dyDescent="0.25">
      <c r="A278" s="543" t="s">
        <v>239</v>
      </c>
      <c r="B278" s="544"/>
      <c r="C278" s="544"/>
      <c r="D278" s="544"/>
      <c r="E278" s="544"/>
      <c r="F278" s="544"/>
      <c r="G278" s="544"/>
      <c r="H278" s="545"/>
      <c r="I278" s="321">
        <f>J278+L278</f>
        <v>154</v>
      </c>
      <c r="J278" s="163">
        <f>J83</f>
        <v>0</v>
      </c>
      <c r="K278" s="163">
        <f>K83</f>
        <v>0</v>
      </c>
      <c r="L278" s="168">
        <f>L83</f>
        <v>154</v>
      </c>
      <c r="M278" s="162">
        <f>N278+P278</f>
        <v>300</v>
      </c>
      <c r="N278" s="163">
        <f>N83</f>
        <v>0</v>
      </c>
      <c r="O278" s="163">
        <f>O83</f>
        <v>0</v>
      </c>
      <c r="P278" s="168">
        <f>P83</f>
        <v>300</v>
      </c>
      <c r="Q278" s="162">
        <f>R278+T278</f>
        <v>400</v>
      </c>
      <c r="R278" s="163">
        <f>R83</f>
        <v>0</v>
      </c>
      <c r="S278" s="163">
        <f>S83</f>
        <v>0</v>
      </c>
      <c r="T278" s="168">
        <f>T83</f>
        <v>400</v>
      </c>
      <c r="U278" s="162">
        <f>V278+X278</f>
        <v>0</v>
      </c>
      <c r="V278" s="163">
        <f>V83</f>
        <v>0</v>
      </c>
      <c r="W278" s="163">
        <f>W83</f>
        <v>0</v>
      </c>
      <c r="X278" s="168">
        <f>X83</f>
        <v>0</v>
      </c>
      <c r="Y278" s="291"/>
      <c r="Z278" s="291"/>
      <c r="AA278" s="291"/>
      <c r="AB278" s="291"/>
    </row>
    <row r="279" spans="1:28" s="61" customFormat="1" ht="12.75" customHeight="1" x14ac:dyDescent="0.25">
      <c r="A279" s="543" t="s">
        <v>238</v>
      </c>
      <c r="B279" s="544"/>
      <c r="C279" s="544"/>
      <c r="D279" s="544"/>
      <c r="E279" s="544"/>
      <c r="F279" s="544"/>
      <c r="G279" s="544"/>
      <c r="H279" s="545"/>
      <c r="I279" s="321">
        <f t="shared" ref="I279" si="273">J279+L279</f>
        <v>501.6</v>
      </c>
      <c r="J279" s="163">
        <f>J150+J133</f>
        <v>0</v>
      </c>
      <c r="K279" s="163">
        <f>K150+K133</f>
        <v>0</v>
      </c>
      <c r="L279" s="168">
        <f>L150+L133</f>
        <v>501.6</v>
      </c>
      <c r="M279" s="162">
        <f t="shared" ref="M279" si="274">N279+P279</f>
        <v>0</v>
      </c>
      <c r="N279" s="163">
        <f>N150+N133</f>
        <v>0</v>
      </c>
      <c r="O279" s="163">
        <f>O150+O133</f>
        <v>0</v>
      </c>
      <c r="P279" s="168">
        <f>P150+P133</f>
        <v>0</v>
      </c>
      <c r="Q279" s="162">
        <f t="shared" ref="Q279" si="275">R279+T279</f>
        <v>0</v>
      </c>
      <c r="R279" s="163">
        <f>R150+R133</f>
        <v>0</v>
      </c>
      <c r="S279" s="163">
        <f>S150+S133</f>
        <v>0</v>
      </c>
      <c r="T279" s="168">
        <f>T150+T133</f>
        <v>0</v>
      </c>
      <c r="U279" s="162">
        <f t="shared" ref="U279" si="276">V279+X279</f>
        <v>0</v>
      </c>
      <c r="V279" s="163">
        <f>V150+V133</f>
        <v>0</v>
      </c>
      <c r="W279" s="163">
        <f>W150+W133</f>
        <v>0</v>
      </c>
      <c r="X279" s="168">
        <f>X150+X133</f>
        <v>0</v>
      </c>
      <c r="Y279" s="291"/>
      <c r="Z279" s="291"/>
      <c r="AA279" s="291"/>
      <c r="AB279" s="291"/>
    </row>
    <row r="280" spans="1:28" s="61" customFormat="1" ht="12.75" customHeight="1" x14ac:dyDescent="0.25">
      <c r="A280" s="543" t="s">
        <v>248</v>
      </c>
      <c r="B280" s="544"/>
      <c r="C280" s="544"/>
      <c r="D280" s="544"/>
      <c r="E280" s="544"/>
      <c r="F280" s="544"/>
      <c r="G280" s="544"/>
      <c r="H280" s="545"/>
      <c r="I280" s="321"/>
      <c r="J280" s="163">
        <f>J201+J91</f>
        <v>0</v>
      </c>
      <c r="K280" s="163">
        <f t="shared" ref="K280:L280" si="277">K201+K91</f>
        <v>0</v>
      </c>
      <c r="L280" s="168">
        <f t="shared" si="277"/>
        <v>0</v>
      </c>
      <c r="M280" s="162">
        <f>N280+P280</f>
        <v>100</v>
      </c>
      <c r="N280" s="163">
        <f>N201+N91</f>
        <v>0</v>
      </c>
      <c r="O280" s="163">
        <f t="shared" ref="O280:P280" si="278">O201+O91</f>
        <v>0</v>
      </c>
      <c r="P280" s="168">
        <f t="shared" si="278"/>
        <v>100</v>
      </c>
      <c r="Q280" s="162">
        <f>R280+T280</f>
        <v>0</v>
      </c>
      <c r="R280" s="163">
        <f>R201+R91</f>
        <v>0</v>
      </c>
      <c r="S280" s="163">
        <f t="shared" ref="S280:T280" si="279">S201+S91</f>
        <v>0</v>
      </c>
      <c r="T280" s="168">
        <f t="shared" si="279"/>
        <v>0</v>
      </c>
      <c r="U280" s="162">
        <f>V280+X280</f>
        <v>0</v>
      </c>
      <c r="V280" s="163">
        <f>V201+V91</f>
        <v>0</v>
      </c>
      <c r="W280" s="163">
        <f t="shared" ref="W280:X280" si="280">W201+W91</f>
        <v>0</v>
      </c>
      <c r="X280" s="168">
        <f t="shared" si="280"/>
        <v>0</v>
      </c>
      <c r="Y280" s="291"/>
      <c r="Z280" s="291"/>
      <c r="AA280" s="291"/>
      <c r="AB280" s="291"/>
    </row>
    <row r="281" spans="1:28" s="61" customFormat="1" ht="12.75" customHeight="1" x14ac:dyDescent="0.25">
      <c r="A281" s="543" t="s">
        <v>254</v>
      </c>
      <c r="B281" s="544"/>
      <c r="C281" s="544"/>
      <c r="D281" s="544"/>
      <c r="E281" s="544"/>
      <c r="F281" s="544"/>
      <c r="G281" s="544"/>
      <c r="H281" s="545"/>
      <c r="I281" s="321"/>
      <c r="J281" s="163">
        <f>J141</f>
        <v>0</v>
      </c>
      <c r="K281" s="163">
        <f t="shared" ref="K281:L281" si="281">K141</f>
        <v>0</v>
      </c>
      <c r="L281" s="168">
        <f t="shared" si="281"/>
        <v>0</v>
      </c>
      <c r="M281" s="162">
        <f>N281+P281</f>
        <v>655.29999999999995</v>
      </c>
      <c r="N281" s="163">
        <f>N141+N26</f>
        <v>55.3</v>
      </c>
      <c r="O281" s="163">
        <f t="shared" ref="O281:P281" si="282">O141+O26</f>
        <v>0</v>
      </c>
      <c r="P281" s="163">
        <f t="shared" si="282"/>
        <v>600</v>
      </c>
      <c r="Q281" s="162">
        <f>R281+T281</f>
        <v>0</v>
      </c>
      <c r="R281" s="163">
        <f>R141</f>
        <v>0</v>
      </c>
      <c r="S281" s="163">
        <f t="shared" ref="S281:T281" si="283">S141</f>
        <v>0</v>
      </c>
      <c r="T281" s="168">
        <f t="shared" si="283"/>
        <v>0</v>
      </c>
      <c r="U281" s="162">
        <f>V281+X281</f>
        <v>0</v>
      </c>
      <c r="V281" s="163">
        <f>V141</f>
        <v>0</v>
      </c>
      <c r="W281" s="163">
        <f t="shared" ref="W281:X281" si="284">W141</f>
        <v>0</v>
      </c>
      <c r="X281" s="168">
        <f t="shared" si="284"/>
        <v>0</v>
      </c>
      <c r="Y281" s="291"/>
      <c r="Z281" s="291"/>
      <c r="AA281" s="291"/>
      <c r="AB281" s="291"/>
    </row>
    <row r="282" spans="1:28" s="61" customFormat="1" ht="12.75" customHeight="1" x14ac:dyDescent="0.25">
      <c r="A282" s="543" t="s">
        <v>251</v>
      </c>
      <c r="B282" s="544"/>
      <c r="C282" s="544"/>
      <c r="D282" s="544"/>
      <c r="E282" s="544"/>
      <c r="F282" s="544"/>
      <c r="G282" s="544"/>
      <c r="H282" s="545"/>
      <c r="I282" s="321"/>
      <c r="J282" s="163"/>
      <c r="K282" s="163"/>
      <c r="L282" s="168"/>
      <c r="M282" s="162">
        <f>N282+P282</f>
        <v>510.7</v>
      </c>
      <c r="N282" s="163">
        <f>N114+N142+N137+N72</f>
        <v>0</v>
      </c>
      <c r="O282" s="163">
        <f t="shared" ref="O282:P282" si="285">O114+O142+O137+O72</f>
        <v>0</v>
      </c>
      <c r="P282" s="163">
        <f t="shared" si="285"/>
        <v>510.7</v>
      </c>
      <c r="Q282" s="162">
        <f>R282+T282</f>
        <v>0</v>
      </c>
      <c r="R282" s="163">
        <f>R114+R142+R137</f>
        <v>0</v>
      </c>
      <c r="S282" s="163">
        <f t="shared" ref="S282:T282" si="286">S114+S142+S137</f>
        <v>0</v>
      </c>
      <c r="T282" s="163">
        <f t="shared" si="286"/>
        <v>0</v>
      </c>
      <c r="U282" s="162">
        <f>V282+X282</f>
        <v>0</v>
      </c>
      <c r="V282" s="163">
        <f>V114+V142+V137</f>
        <v>0</v>
      </c>
      <c r="W282" s="163">
        <f t="shared" ref="W282:X282" si="287">W114+W142+W137</f>
        <v>0</v>
      </c>
      <c r="X282" s="163">
        <f t="shared" si="287"/>
        <v>0</v>
      </c>
      <c r="Y282" s="291"/>
      <c r="Z282" s="291"/>
      <c r="AA282" s="291"/>
      <c r="AB282" s="291"/>
    </row>
    <row r="283" spans="1:28" s="61" customFormat="1" ht="12.75" customHeight="1" thickBot="1" x14ac:dyDescent="0.3">
      <c r="A283" s="551" t="s">
        <v>244</v>
      </c>
      <c r="B283" s="552"/>
      <c r="C283" s="552"/>
      <c r="D283" s="552"/>
      <c r="E283" s="552"/>
      <c r="F283" s="552"/>
      <c r="G283" s="552"/>
      <c r="H283" s="553"/>
      <c r="I283" s="361"/>
      <c r="J283" s="359">
        <f>J268</f>
        <v>0</v>
      </c>
      <c r="K283" s="359">
        <f t="shared" ref="K283:L283" si="288">K268</f>
        <v>0</v>
      </c>
      <c r="L283" s="360">
        <f t="shared" si="288"/>
        <v>0</v>
      </c>
      <c r="M283" s="358">
        <f>N283+P283</f>
        <v>5</v>
      </c>
      <c r="N283" s="359">
        <f>N268</f>
        <v>0</v>
      </c>
      <c r="O283" s="359">
        <f t="shared" ref="O283:P283" si="289">O268</f>
        <v>0</v>
      </c>
      <c r="P283" s="360">
        <f t="shared" si="289"/>
        <v>5</v>
      </c>
      <c r="Q283" s="358">
        <f>R283+T283</f>
        <v>0</v>
      </c>
      <c r="R283" s="359">
        <f>R268</f>
        <v>0</v>
      </c>
      <c r="S283" s="359">
        <f t="shared" ref="S283:T283" si="290">S268</f>
        <v>0</v>
      </c>
      <c r="T283" s="360">
        <f t="shared" si="290"/>
        <v>0</v>
      </c>
      <c r="U283" s="358">
        <f>V283+X283</f>
        <v>0</v>
      </c>
      <c r="V283" s="359">
        <f>V268</f>
        <v>0</v>
      </c>
      <c r="W283" s="359">
        <f t="shared" ref="W283:X283" si="291">W268</f>
        <v>0</v>
      </c>
      <c r="X283" s="360">
        <f t="shared" si="291"/>
        <v>0</v>
      </c>
      <c r="Y283" s="291"/>
      <c r="Z283" s="291"/>
      <c r="AA283" s="291"/>
      <c r="AB283" s="291"/>
    </row>
    <row r="284" spans="1:28" s="61" customFormat="1" ht="13.5" customHeight="1" thickBot="1" x14ac:dyDescent="0.3">
      <c r="A284" s="546" t="s">
        <v>137</v>
      </c>
      <c r="B284" s="547"/>
      <c r="C284" s="547"/>
      <c r="D284" s="547"/>
      <c r="E284" s="547"/>
      <c r="F284" s="547"/>
      <c r="G284" s="547"/>
      <c r="H284" s="548"/>
      <c r="I284" s="353">
        <f>J284+L284</f>
        <v>9890.8000000000011</v>
      </c>
      <c r="J284" s="354">
        <f>SUM(J273:J283)</f>
        <v>1872.6000000000001</v>
      </c>
      <c r="K284" s="354">
        <f t="shared" ref="K284:L284" si="292">SUM(K273:K283)</f>
        <v>11.7</v>
      </c>
      <c r="L284" s="354">
        <f t="shared" si="292"/>
        <v>8018.2000000000007</v>
      </c>
      <c r="M284" s="353">
        <f>N284+P284</f>
        <v>12085.9</v>
      </c>
      <c r="N284" s="354">
        <f>SUM(N273:N283)</f>
        <v>1836.4</v>
      </c>
      <c r="O284" s="354">
        <f t="shared" ref="O284" si="293">SUM(O273:O283)</f>
        <v>23.9</v>
      </c>
      <c r="P284" s="354">
        <f t="shared" ref="P284" si="294">SUM(P273:P283)</f>
        <v>10249.5</v>
      </c>
      <c r="Q284" s="353">
        <f t="shared" si="260"/>
        <v>10074.199999999999</v>
      </c>
      <c r="R284" s="354">
        <f>SUM(R273:R283)</f>
        <v>1462.9</v>
      </c>
      <c r="S284" s="354">
        <f t="shared" ref="S284" si="295">SUM(S273:S283)</f>
        <v>6.8</v>
      </c>
      <c r="T284" s="354">
        <f t="shared" ref="T284" si="296">SUM(T273:T283)</f>
        <v>8611.2999999999993</v>
      </c>
      <c r="U284" s="353">
        <f t="shared" ref="U284" si="297">V284+X284</f>
        <v>7585.5</v>
      </c>
      <c r="V284" s="354">
        <f>SUM(V273:V283)</f>
        <v>1510.5</v>
      </c>
      <c r="W284" s="354">
        <f t="shared" ref="W284" si="298">SUM(W273:W283)</f>
        <v>0</v>
      </c>
      <c r="X284" s="355">
        <f t="shared" ref="X284" si="299">SUM(X273:X283)</f>
        <v>6075</v>
      </c>
      <c r="Y284" s="323"/>
      <c r="Z284" s="291"/>
      <c r="AA284" s="291"/>
      <c r="AB284" s="291"/>
    </row>
    <row r="285" spans="1:28" s="65" customFormat="1" ht="12.75" x14ac:dyDescent="0.2">
      <c r="A285" s="66"/>
      <c r="B285" s="66"/>
      <c r="C285" s="66"/>
      <c r="D285" s="67"/>
      <c r="E285" s="68"/>
      <c r="F285" s="69"/>
      <c r="G285" s="69"/>
      <c r="H285" s="70"/>
      <c r="I285" s="71"/>
      <c r="J285" s="72"/>
      <c r="K285" s="72"/>
      <c r="L285" s="72"/>
      <c r="M285" s="71"/>
      <c r="N285" s="72"/>
      <c r="O285" s="72"/>
      <c r="P285" s="72"/>
      <c r="Q285" s="72"/>
      <c r="R285" s="72"/>
      <c r="S285" s="72"/>
      <c r="T285" s="72"/>
      <c r="U285" s="71"/>
      <c r="V285" s="72"/>
      <c r="W285" s="72"/>
      <c r="X285" s="72"/>
      <c r="Y285" s="283"/>
      <c r="Z285" s="283"/>
      <c r="AA285" s="283"/>
      <c r="AB285" s="283"/>
    </row>
    <row r="286" spans="1:28" s="61" customFormat="1" hidden="1" x14ac:dyDescent="0.25">
      <c r="A286" s="66"/>
      <c r="B286" s="66"/>
      <c r="C286" s="66"/>
      <c r="D286" s="67" t="s">
        <v>138</v>
      </c>
      <c r="E286" s="68"/>
      <c r="F286" s="69"/>
      <c r="G286" s="69"/>
      <c r="H286" s="70"/>
      <c r="I286" s="71">
        <f>I272-I284</f>
        <v>0</v>
      </c>
      <c r="J286" s="72">
        <f>J272-J284</f>
        <v>0</v>
      </c>
      <c r="K286" s="72"/>
      <c r="L286" s="72">
        <f>L272-L284</f>
        <v>0</v>
      </c>
      <c r="M286" s="71">
        <f>M272-M284</f>
        <v>0</v>
      </c>
      <c r="N286" s="72">
        <f>N272-N284</f>
        <v>0</v>
      </c>
      <c r="O286" s="72"/>
      <c r="P286" s="72">
        <f>P272-P284</f>
        <v>0</v>
      </c>
      <c r="Q286" s="72"/>
      <c r="R286" s="72"/>
      <c r="S286" s="72"/>
      <c r="T286" s="72"/>
      <c r="U286" s="71">
        <f>U272-U284</f>
        <v>0</v>
      </c>
      <c r="V286" s="72">
        <f>V272-V284</f>
        <v>0</v>
      </c>
      <c r="W286" s="72"/>
      <c r="X286" s="72">
        <f>X272-X284</f>
        <v>0</v>
      </c>
      <c r="Y286" s="283"/>
      <c r="Z286" s="283"/>
      <c r="AA286" s="283"/>
      <c r="AB286" s="283"/>
    </row>
    <row r="287" spans="1:28" s="61" customFormat="1" hidden="1" x14ac:dyDescent="0.25">
      <c r="A287" s="66"/>
      <c r="B287" s="66"/>
      <c r="C287" s="66"/>
      <c r="D287" s="67" t="s">
        <v>139</v>
      </c>
      <c r="E287" s="68"/>
      <c r="F287" s="69"/>
      <c r="G287" s="69"/>
      <c r="H287" s="70"/>
      <c r="I287" s="71"/>
      <c r="J287" s="72"/>
      <c r="K287" s="72"/>
      <c r="L287" s="72"/>
      <c r="M287" s="71"/>
      <c r="N287" s="72"/>
      <c r="O287" s="72"/>
      <c r="P287" s="72"/>
      <c r="Q287" s="72"/>
      <c r="R287" s="72"/>
      <c r="S287" s="72"/>
      <c r="T287" s="72"/>
      <c r="U287" s="71"/>
      <c r="V287" s="72"/>
      <c r="W287" s="72"/>
      <c r="X287" s="72"/>
      <c r="Y287" s="283"/>
      <c r="Z287" s="283"/>
      <c r="AA287" s="283"/>
      <c r="AB287" s="283"/>
    </row>
    <row r="288" spans="1:28" s="61" customFormat="1" ht="12.75" hidden="1" customHeight="1" x14ac:dyDescent="0.25">
      <c r="A288" s="541" t="s">
        <v>140</v>
      </c>
      <c r="B288" s="541"/>
      <c r="C288" s="541"/>
      <c r="D288" s="541"/>
      <c r="E288" s="541"/>
      <c r="F288" s="541"/>
      <c r="G288" s="541"/>
      <c r="H288" s="541"/>
      <c r="I288" s="73" t="e">
        <f>I12+I15+I18+I21+I24+I28+I31+I34+I37+I40+I43+#REF!+#REF!+I57+#REF!+#REF!+#REF!+I70+#REF!+I74+#REF!+I76+#REF!+#REF!+#REF!+#REF!+#REF!+#REF!+#REF!+I78+#REF!+I124+#REF!+I130+I167+#REF!+#REF!+#REF!+#REF!+I180+I182+I190+I239+I242+I244+I81</f>
        <v>#REF!</v>
      </c>
      <c r="J288" s="73" t="e">
        <f>J12+J15+J18+J21+J24+J28+J31+J34+J37+J40+J43+#REF!+#REF!+J57+#REF!+#REF!+#REF!+J70+#REF!+J74+#REF!+J76+#REF!+#REF!+#REF!+#REF!+#REF!+#REF!+#REF!+J78+#REF!+J124+#REF!+J130+J167+#REF!+#REF!+#REF!+#REF!+J180+J182+J190+J239+J242+J244+J81</f>
        <v>#REF!</v>
      </c>
      <c r="K288" s="73" t="e">
        <f>K12+K15+K18+K21+K24+K28+K31+K34+K37+K40+K43+#REF!+#REF!+K57+#REF!+#REF!+#REF!+K70+#REF!+K74+#REF!+K76+#REF!+#REF!+#REF!+#REF!+#REF!+#REF!+#REF!+K78+#REF!+K124+#REF!+K130+K167+#REF!+#REF!+#REF!+#REF!+K180+K182+K190+K239+K242+K244+K81</f>
        <v>#REF!</v>
      </c>
      <c r="L288" s="73" t="e">
        <f>L12+L15+L18+L21+L24+L28+L31+L34+L37+L40+L43+#REF!+#REF!+L57+#REF!+#REF!+#REF!+L70+#REF!+L74+#REF!+L76+#REF!+#REF!+#REF!+#REF!+#REF!+#REF!+#REF!+L78+#REF!+L124+#REF!+L130+L167+#REF!+#REF!+#REF!+#REF!+L180+L182+L190+L239+L242+L244+L81</f>
        <v>#REF!</v>
      </c>
      <c r="M288" s="73" t="e">
        <f>M12+M15+M18+M21+M24+M28+M31+M34+M37+M40+M43+#REF!+#REF!+M57+#REF!+#REF!+#REF!+M70+#REF!+M74+#REF!+M76+#REF!+#REF!+#REF!+#REF!+#REF!+#REF!+#REF!+M78+#REF!+M124+#REF!+M130+M167+#REF!+#REF!+#REF!+#REF!+M180+M182+M190+M239+M242+M244+M81</f>
        <v>#REF!</v>
      </c>
      <c r="N288" s="73" t="e">
        <f>N12+N15+N18+N21+N24+N28+N31+N34+N37+N40+N43+#REF!+#REF!+N57+#REF!+#REF!+#REF!+N70+#REF!+N74+#REF!+N76+#REF!+#REF!+#REF!+#REF!+#REF!+#REF!+#REF!+N78+#REF!+N124+#REF!+N130+N167+#REF!+#REF!+#REF!+#REF!+N180+N182+N190+N239+N242+N244+N81</f>
        <v>#REF!</v>
      </c>
      <c r="O288" s="73" t="e">
        <f>O12+O15+O18+O21+O24+O28+O31+O34+O37+O40+O43+#REF!+#REF!+O57+#REF!+#REF!+#REF!+O70+#REF!+O74+#REF!+O76+#REF!+#REF!+#REF!+#REF!+#REF!+#REF!+#REF!+O78+#REF!+O124+#REF!+O130+O167+#REF!+#REF!+#REF!+#REF!+O180+O182+O190+O239+O242+O244+O81</f>
        <v>#REF!</v>
      </c>
      <c r="P288" s="73" t="e">
        <f>P12+P15+P18+P21+P24+P28+P31+P34+P37+P40+P43+#REF!+#REF!+P57+#REF!+#REF!+#REF!+P70+#REF!+P74+#REF!+P76+#REF!+#REF!+#REF!+#REF!+#REF!+#REF!+#REF!+P78+#REF!+P124+#REF!+P130+P167+#REF!+#REF!+#REF!+#REF!+P180+P182+P190+P239+P242+P244+P81</f>
        <v>#REF!</v>
      </c>
      <c r="Q288" s="73"/>
      <c r="R288" s="73"/>
      <c r="S288" s="73"/>
      <c r="T288" s="73"/>
      <c r="U288" s="73" t="e">
        <f>U12+U15+U18+U21+U24+U28+U31+U34+U37+U40+U43+#REF!+#REF!+U57+#REF!+#REF!+#REF!+U70+#REF!+U74+#REF!+U76+#REF!+#REF!+#REF!+#REF!+#REF!+#REF!+#REF!+U78+#REF!+U124+#REF!+U130+U167+#REF!+#REF!+#REF!+#REF!+U180+U182+U190+U239+U242+U244+U81</f>
        <v>#REF!</v>
      </c>
      <c r="V288" s="73" t="e">
        <f>V12+V15+V18+V21+V24+V28+V31+V34+V37+V40+V43+#REF!+#REF!+V57+#REF!+#REF!+#REF!+V70+#REF!+V74+#REF!+V76+#REF!+#REF!+#REF!+#REF!+#REF!+#REF!+#REF!+V78+#REF!+V124+#REF!+V130+V167+#REF!+#REF!+#REF!+#REF!+V180+V182+V190+V239+V242+V244+V81</f>
        <v>#REF!</v>
      </c>
      <c r="W288" s="73" t="e">
        <f>W12+W15+W18+W21+W24+W28+W31+W34+W37+W40+W43+#REF!+#REF!+W57+#REF!+#REF!+#REF!+W70+#REF!+W74+#REF!+W76+#REF!+#REF!+#REF!+#REF!+#REF!+#REF!+#REF!+W78+#REF!+W124+#REF!+W130+W167+#REF!+#REF!+#REF!+#REF!+W180+W182+W190+W239+W242+W244+W81</f>
        <v>#REF!</v>
      </c>
      <c r="X288" s="73" t="e">
        <f>X12+X15+X18+X21+X24+X28+X31+X34+X37+X40+X43+#REF!+#REF!+X57+#REF!+#REF!+#REF!+X70+#REF!+X74+#REF!+X76+#REF!+#REF!+#REF!+#REF!+#REF!+#REF!+#REF!+X78+#REF!+X124+#REF!+X130+X167+#REF!+#REF!+#REF!+#REF!+X180+X182+X190+X239+X242+X244+X81</f>
        <v>#REF!</v>
      </c>
      <c r="Y288" s="292"/>
      <c r="Z288" s="292"/>
      <c r="AA288" s="292"/>
      <c r="AB288" s="292"/>
    </row>
    <row r="289" spans="1:28" s="61" customFormat="1" ht="12.75" hidden="1" customHeight="1" x14ac:dyDescent="0.25">
      <c r="A289" s="541" t="s">
        <v>141</v>
      </c>
      <c r="B289" s="541"/>
      <c r="C289" s="541"/>
      <c r="D289" s="541"/>
      <c r="E289" s="541"/>
      <c r="F289" s="541"/>
      <c r="G289" s="541"/>
      <c r="H289" s="541"/>
      <c r="I289" s="73" t="e">
        <f>#REF!+#REF!+#REF!+#REF!+#REF!+I196+#REF!+#REF!+#REF!+#REF!+#REF!+#REF!+#REF!+#REF!+#REF!+#REF!+#REF!+#REF!+I209+I211+I213+I215+I217+I219+I221+I223+I225+I227+I229+I235+I258+#REF!+#REF!+I259+#REF!</f>
        <v>#REF!</v>
      </c>
      <c r="J289" s="73" t="e">
        <f>#REF!+#REF!+#REF!+#REF!+#REF!+J196+#REF!+#REF!+#REF!+#REF!+#REF!+#REF!+#REF!+#REF!+#REF!+#REF!+#REF!+#REF!+J209+J211+J213+J215+J217+J219+J221+J223+J225+J227+J229+J235+J258+#REF!+#REF!+J259+#REF!</f>
        <v>#REF!</v>
      </c>
      <c r="K289" s="73" t="e">
        <f>#REF!+#REF!+#REF!+#REF!+#REF!+K196+#REF!+#REF!+#REF!+#REF!+#REF!+#REF!+#REF!+#REF!+#REF!+#REF!+#REF!+#REF!+K209+K211+K213+K215+K217+K219+K221+K223+K225+K227+K229+K235+K258+#REF!+#REF!+K259+#REF!</f>
        <v>#REF!</v>
      </c>
      <c r="L289" s="73" t="e">
        <f>#REF!+#REF!+#REF!+#REF!+#REF!+L196+#REF!+#REF!+#REF!+#REF!+#REF!+#REF!+#REF!+#REF!+#REF!+#REF!+#REF!+#REF!+L209+L211+L213+L215+L217+L219+L221+L223+L225+L227+L229+L235+L258+#REF!+#REF!+L259+#REF!</f>
        <v>#REF!</v>
      </c>
      <c r="M289" s="73" t="e">
        <f>#REF!+#REF!+#REF!+#REF!+#REF!+M196+#REF!+#REF!+#REF!+#REF!+#REF!+#REF!+#REF!+#REF!+#REF!+#REF!+#REF!+#REF!+M209+M211+M213+M215+M217+M219+M221+M223+M225+M227+M229+M235+M258+#REF!+#REF!+M259+#REF!</f>
        <v>#REF!</v>
      </c>
      <c r="N289" s="73" t="e">
        <f>#REF!+#REF!+#REF!+#REF!+#REF!+N196+#REF!+#REF!+#REF!+#REF!+#REF!+#REF!+#REF!+#REF!+#REF!+#REF!+#REF!+#REF!+N209+N211+N213+N215+N217+N219+N221+N223+N225+N227+N229+N235+N258+#REF!+#REF!+N259+#REF!</f>
        <v>#REF!</v>
      </c>
      <c r="O289" s="73" t="e">
        <f>#REF!+#REF!+#REF!+#REF!+#REF!+O196+#REF!+#REF!+#REF!+#REF!+#REF!+#REF!+#REF!+#REF!+#REF!+#REF!+#REF!+#REF!+O209+O211+O213+O215+O217+O219+O221+O223+O225+O227+O229+O235+O258+#REF!+#REF!+O259+#REF!</f>
        <v>#REF!</v>
      </c>
      <c r="P289" s="73" t="e">
        <f>#REF!+#REF!+#REF!+#REF!+#REF!+P196+#REF!+#REF!+#REF!+#REF!+#REF!+#REF!+#REF!+#REF!+#REF!+#REF!+#REF!+#REF!+P209+P211+P213+P215+P217+P219+P221+P223+P225+P227+P229+P235+P258+#REF!+#REF!+P259+#REF!</f>
        <v>#REF!</v>
      </c>
      <c r="Q289" s="73"/>
      <c r="R289" s="73"/>
      <c r="S289" s="73"/>
      <c r="T289" s="73"/>
      <c r="U289" s="73" t="e">
        <f>#REF!+#REF!+#REF!+#REF!+#REF!+U196+#REF!+#REF!+#REF!+#REF!+#REF!+#REF!+#REF!+#REF!+#REF!+#REF!+#REF!+#REF!+U209+U211+U213+U215+U217+U219+U221+U223+U225+U227+U229+U235+U258+#REF!+#REF!+U259+#REF!</f>
        <v>#REF!</v>
      </c>
      <c r="V289" s="73" t="e">
        <f>#REF!+#REF!+#REF!+#REF!+#REF!+V196+#REF!+#REF!+#REF!+#REF!+#REF!+#REF!+#REF!+#REF!+#REF!+#REF!+#REF!+#REF!+V209+V211+V213+V215+V217+V219+V221+V223+V225+V227+V229+V235+V258+#REF!+#REF!+V259+#REF!</f>
        <v>#REF!</v>
      </c>
      <c r="W289" s="73" t="e">
        <f>#REF!+#REF!+#REF!+#REF!+#REF!+W196+#REF!+#REF!+#REF!+#REF!+#REF!+#REF!+#REF!+#REF!+#REF!+#REF!+#REF!+#REF!+W209+W211+W213+W215+W217+W219+W221+W223+W225+W227+W229+W235+W258+#REF!+#REF!+W259+#REF!</f>
        <v>#REF!</v>
      </c>
      <c r="X289" s="73" t="e">
        <f>#REF!+#REF!+#REF!+#REF!+#REF!+X196+#REF!+#REF!+#REF!+#REF!+#REF!+#REF!+#REF!+#REF!+#REF!+#REF!+#REF!+#REF!+X209+X211+X213+X215+X217+X219+X221+X223+X225+X227+X229+X235+X258+#REF!+#REF!+X259+#REF!</f>
        <v>#REF!</v>
      </c>
      <c r="Y289" s="292"/>
      <c r="Z289" s="292"/>
      <c r="AA289" s="292"/>
      <c r="AB289" s="292"/>
    </row>
    <row r="290" spans="1:28" s="61" customFormat="1" ht="12.75" hidden="1" customHeight="1" x14ac:dyDescent="0.25">
      <c r="A290" s="541" t="s">
        <v>142</v>
      </c>
      <c r="B290" s="541"/>
      <c r="C290" s="541"/>
      <c r="D290" s="541"/>
      <c r="E290" s="541"/>
      <c r="F290" s="541"/>
      <c r="G290" s="541"/>
      <c r="H290" s="541"/>
      <c r="I290" s="73" t="e">
        <f>#REF!</f>
        <v>#REF!</v>
      </c>
      <c r="J290" s="73" t="e">
        <f>#REF!</f>
        <v>#REF!</v>
      </c>
      <c r="K290" s="73" t="e">
        <f>#REF!</f>
        <v>#REF!</v>
      </c>
      <c r="L290" s="73" t="e">
        <f>#REF!</f>
        <v>#REF!</v>
      </c>
      <c r="M290" s="73" t="e">
        <f>#REF!</f>
        <v>#REF!</v>
      </c>
      <c r="N290" s="73" t="e">
        <f>#REF!</f>
        <v>#REF!</v>
      </c>
      <c r="O290" s="73" t="e">
        <f>#REF!</f>
        <v>#REF!</v>
      </c>
      <c r="P290" s="73" t="e">
        <f>#REF!</f>
        <v>#REF!</v>
      </c>
      <c r="Q290" s="73"/>
      <c r="R290" s="73"/>
      <c r="S290" s="73"/>
      <c r="T290" s="73"/>
      <c r="U290" s="73" t="e">
        <f>#REF!</f>
        <v>#REF!</v>
      </c>
      <c r="V290" s="73" t="e">
        <f>#REF!</f>
        <v>#REF!</v>
      </c>
      <c r="W290" s="73" t="e">
        <f>#REF!</f>
        <v>#REF!</v>
      </c>
      <c r="X290" s="73" t="e">
        <f>#REF!</f>
        <v>#REF!</v>
      </c>
      <c r="Y290" s="292"/>
      <c r="Z290" s="292"/>
      <c r="AA290" s="292"/>
      <c r="AB290" s="292"/>
    </row>
    <row r="291" spans="1:28" s="61" customFormat="1" ht="12.75" hidden="1" customHeight="1" x14ac:dyDescent="0.25">
      <c r="A291" s="542" t="s">
        <v>143</v>
      </c>
      <c r="B291" s="542"/>
      <c r="C291" s="542"/>
      <c r="D291" s="542"/>
      <c r="E291" s="542"/>
      <c r="F291" s="542"/>
      <c r="G291" s="542"/>
      <c r="H291" s="542"/>
      <c r="I291" s="6" t="e">
        <f>#REF!</f>
        <v>#REF!</v>
      </c>
      <c r="J291" s="6" t="e">
        <f>#REF!</f>
        <v>#REF!</v>
      </c>
      <c r="K291" s="6" t="e">
        <f>#REF!</f>
        <v>#REF!</v>
      </c>
      <c r="L291" s="6" t="e">
        <f>#REF!</f>
        <v>#REF!</v>
      </c>
      <c r="M291" s="6" t="e">
        <f>#REF!</f>
        <v>#REF!</v>
      </c>
      <c r="N291" s="6" t="e">
        <f>#REF!</f>
        <v>#REF!</v>
      </c>
      <c r="O291" s="6" t="e">
        <f>#REF!</f>
        <v>#REF!</v>
      </c>
      <c r="P291" s="6" t="e">
        <f>#REF!</f>
        <v>#REF!</v>
      </c>
      <c r="Q291" s="6"/>
      <c r="R291" s="6"/>
      <c r="S291" s="6"/>
      <c r="T291" s="6"/>
      <c r="U291" s="6" t="e">
        <f>#REF!</f>
        <v>#REF!</v>
      </c>
      <c r="V291" s="6" t="e">
        <f>#REF!</f>
        <v>#REF!</v>
      </c>
      <c r="W291" s="6" t="e">
        <f>#REF!</f>
        <v>#REF!</v>
      </c>
      <c r="X291" s="6" t="e">
        <f>#REF!</f>
        <v>#REF!</v>
      </c>
      <c r="Y291" s="293"/>
      <c r="Z291" s="293"/>
      <c r="AA291" s="293"/>
      <c r="AB291" s="293"/>
    </row>
    <row r="292" spans="1:28" s="61" customFormat="1" ht="12.75" hidden="1" customHeight="1" x14ac:dyDescent="0.25">
      <c r="A292" s="542" t="s">
        <v>144</v>
      </c>
      <c r="B292" s="542"/>
      <c r="C292" s="542"/>
      <c r="D292" s="542"/>
      <c r="E292" s="542"/>
      <c r="F292" s="542"/>
      <c r="G292" s="542"/>
      <c r="H292" s="542"/>
      <c r="I292" s="6" t="e">
        <f>#REF!</f>
        <v>#REF!</v>
      </c>
      <c r="J292" s="6" t="e">
        <f>#REF!</f>
        <v>#REF!</v>
      </c>
      <c r="K292" s="6" t="e">
        <f>#REF!</f>
        <v>#REF!</v>
      </c>
      <c r="L292" s="6" t="e">
        <f>#REF!</f>
        <v>#REF!</v>
      </c>
      <c r="M292" s="6" t="e">
        <f>#REF!</f>
        <v>#REF!</v>
      </c>
      <c r="N292" s="6" t="e">
        <f>#REF!</f>
        <v>#REF!</v>
      </c>
      <c r="O292" s="6" t="e">
        <f>#REF!</f>
        <v>#REF!</v>
      </c>
      <c r="P292" s="6" t="e">
        <f>#REF!</f>
        <v>#REF!</v>
      </c>
      <c r="Q292" s="6"/>
      <c r="R292" s="6"/>
      <c r="S292" s="6"/>
      <c r="T292" s="6"/>
      <c r="U292" s="6" t="e">
        <f>#REF!</f>
        <v>#REF!</v>
      </c>
      <c r="V292" s="6" t="e">
        <f>#REF!</f>
        <v>#REF!</v>
      </c>
      <c r="W292" s="6" t="e">
        <f>#REF!</f>
        <v>#REF!</v>
      </c>
      <c r="X292" s="6" t="e">
        <f>#REF!</f>
        <v>#REF!</v>
      </c>
      <c r="Y292" s="293"/>
      <c r="Z292" s="293"/>
      <c r="AA292" s="293"/>
      <c r="AB292" s="293"/>
    </row>
    <row r="293" spans="1:28" hidden="1" x14ac:dyDescent="0.25">
      <c r="D293" s="2" t="s">
        <v>145</v>
      </c>
    </row>
    <row r="294" spans="1:28" hidden="1" x14ac:dyDescent="0.25">
      <c r="D294" s="2" t="s">
        <v>146</v>
      </c>
    </row>
    <row r="295" spans="1:28" x14ac:dyDescent="0.25">
      <c r="I295" s="6">
        <f>I284-I272</f>
        <v>0</v>
      </c>
      <c r="J295" s="6">
        <f>J284-J272</f>
        <v>0</v>
      </c>
      <c r="L295" s="6">
        <f>L284-L272</f>
        <v>0</v>
      </c>
      <c r="M295" s="6">
        <f>M284-M272</f>
        <v>0</v>
      </c>
      <c r="N295" s="6">
        <f>N284-N272</f>
        <v>0</v>
      </c>
      <c r="P295" s="6">
        <f>P284-P272</f>
        <v>0</v>
      </c>
      <c r="Q295" s="6"/>
      <c r="R295" s="6"/>
      <c r="S295" s="6"/>
      <c r="T295" s="6"/>
      <c r="U295" s="6">
        <f>U284-U272</f>
        <v>0</v>
      </c>
      <c r="V295" s="6">
        <f>V284-V272</f>
        <v>0</v>
      </c>
      <c r="X295" s="6">
        <f>X284-X272</f>
        <v>0</v>
      </c>
      <c r="Y295" s="293"/>
      <c r="Z295" s="293"/>
      <c r="AA295" s="293"/>
      <c r="AB295" s="293"/>
    </row>
    <row r="306" spans="18:20" x14ac:dyDescent="0.25">
      <c r="R306" s="7">
        <v>0</v>
      </c>
      <c r="S306" s="7">
        <v>0</v>
      </c>
      <c r="T306" s="7">
        <v>0</v>
      </c>
    </row>
  </sheetData>
  <mergeCells count="633">
    <mergeCell ref="F112:F114"/>
    <mergeCell ref="A282:H282"/>
    <mergeCell ref="B112:B115"/>
    <mergeCell ref="C112:C115"/>
    <mergeCell ref="D112:D115"/>
    <mergeCell ref="E112:E115"/>
    <mergeCell ref="F115:H115"/>
    <mergeCell ref="A204:A206"/>
    <mergeCell ref="B204:B206"/>
    <mergeCell ref="C204:C206"/>
    <mergeCell ref="D204:D206"/>
    <mergeCell ref="E204:E206"/>
    <mergeCell ref="F204:F205"/>
    <mergeCell ref="G204:G205"/>
    <mergeCell ref="F206:H206"/>
    <mergeCell ref="G148:G150"/>
    <mergeCell ref="F148:F150"/>
    <mergeCell ref="A161:A162"/>
    <mergeCell ref="B161:B162"/>
    <mergeCell ref="C161:C162"/>
    <mergeCell ref="A167:A168"/>
    <mergeCell ref="A169:A170"/>
    <mergeCell ref="B167:B168"/>
    <mergeCell ref="C121:H121"/>
    <mergeCell ref="C70:C73"/>
    <mergeCell ref="D70:D73"/>
    <mergeCell ref="E70:E73"/>
    <mergeCell ref="F73:H73"/>
    <mergeCell ref="A76:A77"/>
    <mergeCell ref="B76:B77"/>
    <mergeCell ref="C76:C77"/>
    <mergeCell ref="D76:D77"/>
    <mergeCell ref="F77:H77"/>
    <mergeCell ref="A74:A75"/>
    <mergeCell ref="B74:B75"/>
    <mergeCell ref="C74:C75"/>
    <mergeCell ref="D74:D75"/>
    <mergeCell ref="E74:E75"/>
    <mergeCell ref="F75:H75"/>
    <mergeCell ref="G70:G72"/>
    <mergeCell ref="F70:F72"/>
    <mergeCell ref="B116:B121"/>
    <mergeCell ref="A116:A121"/>
    <mergeCell ref="G112:G114"/>
    <mergeCell ref="A190:A191"/>
    <mergeCell ref="A196:A197"/>
    <mergeCell ref="F40:F41"/>
    <mergeCell ref="G40:G41"/>
    <mergeCell ref="F42:H42"/>
    <mergeCell ref="C52:H52"/>
    <mergeCell ref="C53:X53"/>
    <mergeCell ref="G51:H51"/>
    <mergeCell ref="F168:H168"/>
    <mergeCell ref="A112:A115"/>
    <mergeCell ref="E127:E129"/>
    <mergeCell ref="F129:H129"/>
    <mergeCell ref="E130:E131"/>
    <mergeCell ref="C130:C131"/>
    <mergeCell ref="D130:D131"/>
    <mergeCell ref="D127:D129"/>
    <mergeCell ref="E132:E135"/>
    <mergeCell ref="D132:D135"/>
    <mergeCell ref="E124:E126"/>
    <mergeCell ref="A70:A73"/>
    <mergeCell ref="B70:B73"/>
    <mergeCell ref="F131:H131"/>
    <mergeCell ref="F126:H126"/>
    <mergeCell ref="F124:F125"/>
    <mergeCell ref="B4:B7"/>
    <mergeCell ref="D4:D7"/>
    <mergeCell ref="M4:P4"/>
    <mergeCell ref="D12:D14"/>
    <mergeCell ref="E12:E14"/>
    <mergeCell ref="F12:F13"/>
    <mergeCell ref="G12:G13"/>
    <mergeCell ref="F14:H14"/>
    <mergeCell ref="G124:G125"/>
    <mergeCell ref="D21:D23"/>
    <mergeCell ref="F23:H23"/>
    <mergeCell ref="F17:H17"/>
    <mergeCell ref="N5:P5"/>
    <mergeCell ref="N6:O6"/>
    <mergeCell ref="P6:P7"/>
    <mergeCell ref="E4:E7"/>
    <mergeCell ref="F4:F7"/>
    <mergeCell ref="D15:D17"/>
    <mergeCell ref="B15:B17"/>
    <mergeCell ref="G62:H62"/>
    <mergeCell ref="C85:C87"/>
    <mergeCell ref="A15:A17"/>
    <mergeCell ref="E15:E17"/>
    <mergeCell ref="F15:F16"/>
    <mergeCell ref="G15:G16"/>
    <mergeCell ref="C15:C17"/>
    <mergeCell ref="A9:X9"/>
    <mergeCell ref="B10:X10"/>
    <mergeCell ref="C11:X11"/>
    <mergeCell ref="E48:E49"/>
    <mergeCell ref="F49:H49"/>
    <mergeCell ref="F20:H20"/>
    <mergeCell ref="E21:E23"/>
    <mergeCell ref="F21:F22"/>
    <mergeCell ref="G21:G22"/>
    <mergeCell ref="A18:A20"/>
    <mergeCell ref="G18:G19"/>
    <mergeCell ref="B18:B20"/>
    <mergeCell ref="C18:C20"/>
    <mergeCell ref="D18:D20"/>
    <mergeCell ref="E18:E20"/>
    <mergeCell ref="F18:F19"/>
    <mergeCell ref="A21:A23"/>
    <mergeCell ref="B21:B23"/>
    <mergeCell ref="C21:C23"/>
    <mergeCell ref="D140:D144"/>
    <mergeCell ref="F260:H260"/>
    <mergeCell ref="E198:E199"/>
    <mergeCell ref="F199:H199"/>
    <mergeCell ref="C248:X248"/>
    <mergeCell ref="G145:G146"/>
    <mergeCell ref="F147:H147"/>
    <mergeCell ref="G200:G202"/>
    <mergeCell ref="F203:H203"/>
    <mergeCell ref="D225:D226"/>
    <mergeCell ref="F154:H154"/>
    <mergeCell ref="C192:H192"/>
    <mergeCell ref="B193:H193"/>
    <mergeCell ref="B194:X194"/>
    <mergeCell ref="C195:X195"/>
    <mergeCell ref="B190:B191"/>
    <mergeCell ref="C190:C191"/>
    <mergeCell ref="D190:D191"/>
    <mergeCell ref="E190:E191"/>
    <mergeCell ref="F191:H191"/>
    <mergeCell ref="B196:B197"/>
    <mergeCell ref="C196:C197"/>
    <mergeCell ref="D196:D197"/>
    <mergeCell ref="E196:E197"/>
    <mergeCell ref="A34:A36"/>
    <mergeCell ref="B34:B36"/>
    <mergeCell ref="C34:C36"/>
    <mergeCell ref="D34:D36"/>
    <mergeCell ref="E34:E36"/>
    <mergeCell ref="F34:F35"/>
    <mergeCell ref="G34:G35"/>
    <mergeCell ref="F36:H36"/>
    <mergeCell ref="A31:A33"/>
    <mergeCell ref="B31:B33"/>
    <mergeCell ref="C31:C33"/>
    <mergeCell ref="D31:D33"/>
    <mergeCell ref="E31:E33"/>
    <mergeCell ref="F31:F32"/>
    <mergeCell ref="G31:G32"/>
    <mergeCell ref="F33:H33"/>
    <mergeCell ref="A12:A14"/>
    <mergeCell ref="B12:B14"/>
    <mergeCell ref="C12:C14"/>
    <mergeCell ref="A2:X2"/>
    <mergeCell ref="A3:H3"/>
    <mergeCell ref="J3:L3"/>
    <mergeCell ref="V3:X3"/>
    <mergeCell ref="V6:W6"/>
    <mergeCell ref="X6:X7"/>
    <mergeCell ref="A8:X8"/>
    <mergeCell ref="I5:I7"/>
    <mergeCell ref="J5:L5"/>
    <mergeCell ref="U5:U7"/>
    <mergeCell ref="V5:X5"/>
    <mergeCell ref="J6:K6"/>
    <mergeCell ref="L6:L7"/>
    <mergeCell ref="G4:G7"/>
    <mergeCell ref="C4:C7"/>
    <mergeCell ref="N3:P3"/>
    <mergeCell ref="U4:X4"/>
    <mergeCell ref="A4:A7"/>
    <mergeCell ref="I4:L4"/>
    <mergeCell ref="H4:H7"/>
    <mergeCell ref="M5:M7"/>
    <mergeCell ref="A28:A30"/>
    <mergeCell ref="B28:B30"/>
    <mergeCell ref="C28:C30"/>
    <mergeCell ref="D28:D30"/>
    <mergeCell ref="E28:E30"/>
    <mergeCell ref="F28:F29"/>
    <mergeCell ref="G28:G29"/>
    <mergeCell ref="F30:H30"/>
    <mergeCell ref="A24:A27"/>
    <mergeCell ref="B24:B27"/>
    <mergeCell ref="C24:C27"/>
    <mergeCell ref="D24:D27"/>
    <mergeCell ref="E24:E27"/>
    <mergeCell ref="F27:H27"/>
    <mergeCell ref="G24:G26"/>
    <mergeCell ref="F24:F26"/>
    <mergeCell ref="A37:A39"/>
    <mergeCell ref="B37:B39"/>
    <mergeCell ref="C37:C39"/>
    <mergeCell ref="D37:D39"/>
    <mergeCell ref="E37:E39"/>
    <mergeCell ref="F37:F38"/>
    <mergeCell ref="G37:G38"/>
    <mergeCell ref="F39:H39"/>
    <mergeCell ref="A40:A42"/>
    <mergeCell ref="B40:B42"/>
    <mergeCell ref="C40:C42"/>
    <mergeCell ref="D40:D42"/>
    <mergeCell ref="E40:E42"/>
    <mergeCell ref="A43:A45"/>
    <mergeCell ref="B43:B45"/>
    <mergeCell ref="C43:C45"/>
    <mergeCell ref="D43:D45"/>
    <mergeCell ref="E43:E45"/>
    <mergeCell ref="F43:F44"/>
    <mergeCell ref="A46:A47"/>
    <mergeCell ref="A60:A61"/>
    <mergeCell ref="B60:B61"/>
    <mergeCell ref="C60:H60"/>
    <mergeCell ref="C61:H61"/>
    <mergeCell ref="B46:B47"/>
    <mergeCell ref="C46:C47"/>
    <mergeCell ref="D46:D47"/>
    <mergeCell ref="E46:E47"/>
    <mergeCell ref="F47:H47"/>
    <mergeCell ref="C50:H50"/>
    <mergeCell ref="F59:H59"/>
    <mergeCell ref="A48:A49"/>
    <mergeCell ref="B48:B49"/>
    <mergeCell ref="C48:C49"/>
    <mergeCell ref="D48:D49"/>
    <mergeCell ref="A65:A69"/>
    <mergeCell ref="B65:B69"/>
    <mergeCell ref="C65:C69"/>
    <mergeCell ref="D65:D69"/>
    <mergeCell ref="E65:E69"/>
    <mergeCell ref="F69:H69"/>
    <mergeCell ref="F65:F68"/>
    <mergeCell ref="G65:G68"/>
    <mergeCell ref="C63:H63"/>
    <mergeCell ref="C64:X64"/>
    <mergeCell ref="D85:D87"/>
    <mergeCell ref="E85:E87"/>
    <mergeCell ref="F87:H87"/>
    <mergeCell ref="E76:E77"/>
    <mergeCell ref="A78:A80"/>
    <mergeCell ref="B78:B80"/>
    <mergeCell ref="C78:C80"/>
    <mergeCell ref="D78:D80"/>
    <mergeCell ref="E78:E80"/>
    <mergeCell ref="F80:H80"/>
    <mergeCell ref="G78:G79"/>
    <mergeCell ref="F78:F79"/>
    <mergeCell ref="G85:G86"/>
    <mergeCell ref="F85:F86"/>
    <mergeCell ref="B106:B108"/>
    <mergeCell ref="F108:H108"/>
    <mergeCell ref="A88:A89"/>
    <mergeCell ref="E88:E89"/>
    <mergeCell ref="A95:A97"/>
    <mergeCell ref="B95:B97"/>
    <mergeCell ref="B88:B89"/>
    <mergeCell ref="C88:C89"/>
    <mergeCell ref="D88:D89"/>
    <mergeCell ref="F89:H89"/>
    <mergeCell ref="E90:E94"/>
    <mergeCell ref="C95:C97"/>
    <mergeCell ref="D95:D97"/>
    <mergeCell ref="F94:H94"/>
    <mergeCell ref="F97:H97"/>
    <mergeCell ref="G95:G96"/>
    <mergeCell ref="A98:A101"/>
    <mergeCell ref="B98:B101"/>
    <mergeCell ref="C98:C101"/>
    <mergeCell ref="D98:D101"/>
    <mergeCell ref="F98:F100"/>
    <mergeCell ref="G98:G100"/>
    <mergeCell ref="A102:A103"/>
    <mergeCell ref="A104:A105"/>
    <mergeCell ref="C136:C139"/>
    <mergeCell ref="D136:D139"/>
    <mergeCell ref="A124:A126"/>
    <mergeCell ref="B124:B126"/>
    <mergeCell ref="C132:C135"/>
    <mergeCell ref="A132:A135"/>
    <mergeCell ref="B132:B135"/>
    <mergeCell ref="C122:H122"/>
    <mergeCell ref="C120:H120"/>
    <mergeCell ref="C123:X123"/>
    <mergeCell ref="F127:F128"/>
    <mergeCell ref="G127:G128"/>
    <mergeCell ref="B130:B131"/>
    <mergeCell ref="C127:C129"/>
    <mergeCell ref="B127:B129"/>
    <mergeCell ref="F136:F138"/>
    <mergeCell ref="G136:G138"/>
    <mergeCell ref="F139:H139"/>
    <mergeCell ref="E136:E139"/>
    <mergeCell ref="F135:H135"/>
    <mergeCell ref="C124:C126"/>
    <mergeCell ref="D124:D126"/>
    <mergeCell ref="F132:F134"/>
    <mergeCell ref="G132:G134"/>
    <mergeCell ref="F197:H197"/>
    <mergeCell ref="D180:D181"/>
    <mergeCell ref="A109:A111"/>
    <mergeCell ref="A106:A108"/>
    <mergeCell ref="F151:H151"/>
    <mergeCell ref="F144:H144"/>
    <mergeCell ref="A140:A144"/>
    <mergeCell ref="A145:A147"/>
    <mergeCell ref="B145:B147"/>
    <mergeCell ref="C145:C147"/>
    <mergeCell ref="D145:D147"/>
    <mergeCell ref="E145:E147"/>
    <mergeCell ref="F145:F146"/>
    <mergeCell ref="B140:B144"/>
    <mergeCell ref="C140:C144"/>
    <mergeCell ref="E140:E144"/>
    <mergeCell ref="A130:A131"/>
    <mergeCell ref="A127:A129"/>
    <mergeCell ref="F171:F173"/>
    <mergeCell ref="D171:D174"/>
    <mergeCell ref="A171:A174"/>
    <mergeCell ref="B171:B174"/>
    <mergeCell ref="C171:C174"/>
    <mergeCell ref="E171:E174"/>
    <mergeCell ref="A200:A203"/>
    <mergeCell ref="B200:B203"/>
    <mergeCell ref="C200:C203"/>
    <mergeCell ref="D200:D203"/>
    <mergeCell ref="E200:E203"/>
    <mergeCell ref="F200:F202"/>
    <mergeCell ref="A198:A199"/>
    <mergeCell ref="B198:B199"/>
    <mergeCell ref="C198:C199"/>
    <mergeCell ref="D198:D199"/>
    <mergeCell ref="A211:A212"/>
    <mergeCell ref="B211:B212"/>
    <mergeCell ref="C211:C212"/>
    <mergeCell ref="D211:D212"/>
    <mergeCell ref="E211:E212"/>
    <mergeCell ref="F212:H212"/>
    <mergeCell ref="C207:H207"/>
    <mergeCell ref="C208:X208"/>
    <mergeCell ref="A209:A210"/>
    <mergeCell ref="B209:B210"/>
    <mergeCell ref="C209:C210"/>
    <mergeCell ref="D209:D210"/>
    <mergeCell ref="E209:E210"/>
    <mergeCell ref="F210:H210"/>
    <mergeCell ref="A215:A216"/>
    <mergeCell ref="B215:B216"/>
    <mergeCell ref="C215:C216"/>
    <mergeCell ref="D215:D216"/>
    <mergeCell ref="E215:E216"/>
    <mergeCell ref="F216:H216"/>
    <mergeCell ref="F220:H220"/>
    <mergeCell ref="A213:A214"/>
    <mergeCell ref="B213:B214"/>
    <mergeCell ref="C213:C214"/>
    <mergeCell ref="D213:D214"/>
    <mergeCell ref="E213:E214"/>
    <mergeCell ref="F214:H214"/>
    <mergeCell ref="A217:A218"/>
    <mergeCell ref="B217:B218"/>
    <mergeCell ref="C217:C218"/>
    <mergeCell ref="D217:D218"/>
    <mergeCell ref="E217:E218"/>
    <mergeCell ref="A219:A220"/>
    <mergeCell ref="B219:B220"/>
    <mergeCell ref="C219:C220"/>
    <mergeCell ref="D219:D220"/>
    <mergeCell ref="E219:E220"/>
    <mergeCell ref="F218:H218"/>
    <mergeCell ref="A223:A224"/>
    <mergeCell ref="F244:F245"/>
    <mergeCell ref="G244:G245"/>
    <mergeCell ref="E229:E230"/>
    <mergeCell ref="B239:B241"/>
    <mergeCell ref="C239:C241"/>
    <mergeCell ref="B225:B226"/>
    <mergeCell ref="C225:C226"/>
    <mergeCell ref="A242:A243"/>
    <mergeCell ref="C237:H237"/>
    <mergeCell ref="A227:A228"/>
    <mergeCell ref="B227:B228"/>
    <mergeCell ref="C244:C246"/>
    <mergeCell ref="C227:C228"/>
    <mergeCell ref="D227:D228"/>
    <mergeCell ref="E227:E228"/>
    <mergeCell ref="F228:H228"/>
    <mergeCell ref="D229:D230"/>
    <mergeCell ref="A229:A230"/>
    <mergeCell ref="D239:D241"/>
    <mergeCell ref="E239:E241"/>
    <mergeCell ref="F241:H241"/>
    <mergeCell ref="C231:H231"/>
    <mergeCell ref="B232:H232"/>
    <mergeCell ref="A275:H275"/>
    <mergeCell ref="A261:A266"/>
    <mergeCell ref="B261:B266"/>
    <mergeCell ref="C261:C266"/>
    <mergeCell ref="D261:D266"/>
    <mergeCell ref="F266:H266"/>
    <mergeCell ref="C270:H270"/>
    <mergeCell ref="B271:H271"/>
    <mergeCell ref="A272:H272"/>
    <mergeCell ref="A273:H273"/>
    <mergeCell ref="A274:H274"/>
    <mergeCell ref="A267:A269"/>
    <mergeCell ref="B267:B269"/>
    <mergeCell ref="C267:C269"/>
    <mergeCell ref="D267:D269"/>
    <mergeCell ref="F269:H269"/>
    <mergeCell ref="E267:E268"/>
    <mergeCell ref="F267:F268"/>
    <mergeCell ref="G267:G268"/>
    <mergeCell ref="A290:H290"/>
    <mergeCell ref="A291:H291"/>
    <mergeCell ref="A292:H292"/>
    <mergeCell ref="A276:H276"/>
    <mergeCell ref="A278:H278"/>
    <mergeCell ref="A284:H284"/>
    <mergeCell ref="A288:H288"/>
    <mergeCell ref="A289:H289"/>
    <mergeCell ref="A277:H277"/>
    <mergeCell ref="A279:H279"/>
    <mergeCell ref="A283:H283"/>
    <mergeCell ref="A280:H280"/>
    <mergeCell ref="A281:H281"/>
    <mergeCell ref="H249:H257"/>
    <mergeCell ref="F249:F257"/>
    <mergeCell ref="A259:A260"/>
    <mergeCell ref="B259:B260"/>
    <mergeCell ref="C259:C260"/>
    <mergeCell ref="D259:D260"/>
    <mergeCell ref="E259:E260"/>
    <mergeCell ref="A249:A258"/>
    <mergeCell ref="A244:A246"/>
    <mergeCell ref="B244:B246"/>
    <mergeCell ref="B249:B258"/>
    <mergeCell ref="C249:C258"/>
    <mergeCell ref="D249:D258"/>
    <mergeCell ref="F258:H258"/>
    <mergeCell ref="F246:H246"/>
    <mergeCell ref="C247:H247"/>
    <mergeCell ref="D244:D246"/>
    <mergeCell ref="E244:E246"/>
    <mergeCell ref="F222:H222"/>
    <mergeCell ref="E225:E226"/>
    <mergeCell ref="F226:H226"/>
    <mergeCell ref="F224:H224"/>
    <mergeCell ref="C238:X238"/>
    <mergeCell ref="A239:A241"/>
    <mergeCell ref="E223:E224"/>
    <mergeCell ref="B223:B224"/>
    <mergeCell ref="C223:C224"/>
    <mergeCell ref="D223:D224"/>
    <mergeCell ref="D235:D236"/>
    <mergeCell ref="E235:E236"/>
    <mergeCell ref="F236:H236"/>
    <mergeCell ref="G239:G240"/>
    <mergeCell ref="A221:A222"/>
    <mergeCell ref="B221:B222"/>
    <mergeCell ref="C221:C222"/>
    <mergeCell ref="D221:D222"/>
    <mergeCell ref="E221:E222"/>
    <mergeCell ref="B229:B230"/>
    <mergeCell ref="C229:C230"/>
    <mergeCell ref="F230:H230"/>
    <mergeCell ref="A225:A226"/>
    <mergeCell ref="F239:F240"/>
    <mergeCell ref="B233:X233"/>
    <mergeCell ref="C234:X234"/>
    <mergeCell ref="A235:A236"/>
    <mergeCell ref="B235:B236"/>
    <mergeCell ref="C235:C236"/>
    <mergeCell ref="B242:B243"/>
    <mergeCell ref="C242:C243"/>
    <mergeCell ref="D242:D243"/>
    <mergeCell ref="E242:E243"/>
    <mergeCell ref="F243:H243"/>
    <mergeCell ref="F174:H174"/>
    <mergeCell ref="F170:H170"/>
    <mergeCell ref="B169:B170"/>
    <mergeCell ref="B158:B160"/>
    <mergeCell ref="C158:C160"/>
    <mergeCell ref="D158:D160"/>
    <mergeCell ref="E158:E160"/>
    <mergeCell ref="F160:H160"/>
    <mergeCell ref="F158:F159"/>
    <mergeCell ref="G158:G159"/>
    <mergeCell ref="C166:X166"/>
    <mergeCell ref="C167:C168"/>
    <mergeCell ref="D167:D168"/>
    <mergeCell ref="E167:E168"/>
    <mergeCell ref="D161:D162"/>
    <mergeCell ref="E161:E162"/>
    <mergeCell ref="F162:H162"/>
    <mergeCell ref="D169:D170"/>
    <mergeCell ref="E169:E170"/>
    <mergeCell ref="C165:H165"/>
    <mergeCell ref="A158:A160"/>
    <mergeCell ref="B163:B164"/>
    <mergeCell ref="C163:H163"/>
    <mergeCell ref="C164:H164"/>
    <mergeCell ref="A163:A164"/>
    <mergeCell ref="A136:A139"/>
    <mergeCell ref="B136:B139"/>
    <mergeCell ref="A186:A187"/>
    <mergeCell ref="B186:B187"/>
    <mergeCell ref="B184:B185"/>
    <mergeCell ref="A182:A183"/>
    <mergeCell ref="D182:D183"/>
    <mergeCell ref="E182:E183"/>
    <mergeCell ref="C179:X179"/>
    <mergeCell ref="C175:H175"/>
    <mergeCell ref="B180:B181"/>
    <mergeCell ref="C180:C181"/>
    <mergeCell ref="B182:B183"/>
    <mergeCell ref="C182:C183"/>
    <mergeCell ref="B175:B177"/>
    <mergeCell ref="A175:A177"/>
    <mergeCell ref="C177:H177"/>
    <mergeCell ref="A184:A185"/>
    <mergeCell ref="F185:H185"/>
    <mergeCell ref="F181:H181"/>
    <mergeCell ref="F183:H183"/>
    <mergeCell ref="C178:H178"/>
    <mergeCell ref="A180:A181"/>
    <mergeCell ref="C186:C187"/>
    <mergeCell ref="C188:H188"/>
    <mergeCell ref="D186:D187"/>
    <mergeCell ref="E186:E187"/>
    <mergeCell ref="F187:H187"/>
    <mergeCell ref="E184:E185"/>
    <mergeCell ref="E180:E181"/>
    <mergeCell ref="C184:C185"/>
    <mergeCell ref="D184:D185"/>
    <mergeCell ref="C176:H176"/>
    <mergeCell ref="G171:G173"/>
    <mergeCell ref="C169:C170"/>
    <mergeCell ref="F140:F143"/>
    <mergeCell ref="G140:G143"/>
    <mergeCell ref="F261:F265"/>
    <mergeCell ref="A155:A157"/>
    <mergeCell ref="B155:B157"/>
    <mergeCell ref="C155:C157"/>
    <mergeCell ref="D155:D157"/>
    <mergeCell ref="E155:E157"/>
    <mergeCell ref="F157:H157"/>
    <mergeCell ref="A148:A151"/>
    <mergeCell ref="B148:B151"/>
    <mergeCell ref="C148:C151"/>
    <mergeCell ref="D148:D151"/>
    <mergeCell ref="E148:E151"/>
    <mergeCell ref="E152:E154"/>
    <mergeCell ref="D152:D154"/>
    <mergeCell ref="A152:A154"/>
    <mergeCell ref="B152:B154"/>
    <mergeCell ref="C152:C154"/>
    <mergeCell ref="F155:F156"/>
    <mergeCell ref="G155:G156"/>
    <mergeCell ref="F152:F153"/>
    <mergeCell ref="G152:G153"/>
    <mergeCell ref="C189:X189"/>
    <mergeCell ref="U1:X1"/>
    <mergeCell ref="A57:A59"/>
    <mergeCell ref="B57:B59"/>
    <mergeCell ref="C57:C59"/>
    <mergeCell ref="D57:D59"/>
    <mergeCell ref="E57:E59"/>
    <mergeCell ref="F57:F58"/>
    <mergeCell ref="G57:G58"/>
    <mergeCell ref="Q4:T4"/>
    <mergeCell ref="Q5:Q7"/>
    <mergeCell ref="R5:T5"/>
    <mergeCell ref="R6:S6"/>
    <mergeCell ref="T6:T7"/>
    <mergeCell ref="A54:A56"/>
    <mergeCell ref="B54:B56"/>
    <mergeCell ref="C54:C56"/>
    <mergeCell ref="D54:D56"/>
    <mergeCell ref="E54:E56"/>
    <mergeCell ref="F54:F55"/>
    <mergeCell ref="G54:G55"/>
    <mergeCell ref="F56:H56"/>
    <mergeCell ref="B109:B111"/>
    <mergeCell ref="C109:C111"/>
    <mergeCell ref="F109:F110"/>
    <mergeCell ref="F101:H101"/>
    <mergeCell ref="G119:H119"/>
    <mergeCell ref="F111:H111"/>
    <mergeCell ref="C117:H117"/>
    <mergeCell ref="C118:H118"/>
    <mergeCell ref="G109:G110"/>
    <mergeCell ref="E109:E111"/>
    <mergeCell ref="B104:B105"/>
    <mergeCell ref="F106:F107"/>
    <mergeCell ref="F103:H103"/>
    <mergeCell ref="C104:C105"/>
    <mergeCell ref="D109:D111"/>
    <mergeCell ref="C116:H116"/>
    <mergeCell ref="D102:D103"/>
    <mergeCell ref="D104:D105"/>
    <mergeCell ref="E102:E103"/>
    <mergeCell ref="D106:D108"/>
    <mergeCell ref="C106:C108"/>
    <mergeCell ref="E98:E101"/>
    <mergeCell ref="E106:E108"/>
    <mergeCell ref="G106:G107"/>
    <mergeCell ref="B102:B103"/>
    <mergeCell ref="C102:C103"/>
    <mergeCell ref="F105:H105"/>
    <mergeCell ref="E104:E105"/>
    <mergeCell ref="G43:G44"/>
    <mergeCell ref="F45:H45"/>
    <mergeCell ref="A90:A94"/>
    <mergeCell ref="B90:B94"/>
    <mergeCell ref="C90:C94"/>
    <mergeCell ref="D90:D94"/>
    <mergeCell ref="F90:F93"/>
    <mergeCell ref="G90:G93"/>
    <mergeCell ref="F95:F96"/>
    <mergeCell ref="E95:E97"/>
    <mergeCell ref="G81:G83"/>
    <mergeCell ref="F84:H84"/>
    <mergeCell ref="A81:A84"/>
    <mergeCell ref="B81:B84"/>
    <mergeCell ref="C81:C84"/>
    <mergeCell ref="D81:D84"/>
    <mergeCell ref="E81:E84"/>
    <mergeCell ref="F81:F83"/>
    <mergeCell ref="A85:A87"/>
    <mergeCell ref="B85:B87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headerFooter>
    <oddHeader>&amp;C&amp;P&amp;R&amp;10 6 PROGRAMA</oddHeader>
  </headerFooter>
  <rowBreaks count="8" manualBreakCount="8">
    <brk id="30" max="23" man="1"/>
    <brk id="52" max="23" man="1"/>
    <brk id="75" max="23" man="1"/>
    <brk id="122" max="23" man="1"/>
    <brk id="139" max="23" man="1"/>
    <brk id="164" max="23" man="1"/>
    <brk id="181" max="23" man="1"/>
    <brk id="22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 lentele</vt:lpstr>
      <vt:lpstr>'2 lentele'!Print_Area</vt:lpstr>
      <vt:lpstr>'2 lentele'!Print_Titles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Algirdas Ronkus</dc:creator>
  <cp:lastModifiedBy>Vitalija Kazlauskienė</cp:lastModifiedBy>
  <cp:lastPrinted>2021-01-20T09:57:38Z</cp:lastPrinted>
  <dcterms:created xsi:type="dcterms:W3CDTF">2017-01-10T14:31:09Z</dcterms:created>
  <dcterms:modified xsi:type="dcterms:W3CDTF">2021-07-14T12:53:36Z</dcterms:modified>
</cp:coreProperties>
</file>