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0.14\Vdiskas\Strateginio planavimo ir projektu valdymo skyrius\Bendras Strateginis\1 VARDAI\Vaidos\STRATEGINIS PLANAVIMAS\SVP 2021-2023 m\2021-2023 tikslinimas_2021-10\TS SVP 2021_2023_2021-10-28_T11-\"/>
    </mc:Choice>
  </mc:AlternateContent>
  <xr:revisionPtr revIDLastSave="0" documentId="13_ncr:1_{0A558AAF-E031-4226-B6DB-949C58CAD5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lentele" sheetId="1" r:id="rId1"/>
  </sheets>
  <definedNames>
    <definedName name="_xlnm.Print_Area" localSheetId="0">'2 lentele'!$A$1:$X$158</definedName>
    <definedName name="_xlnm.Print_Titles" localSheetId="0">'2 lentele'!$4:$7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P39" i="1"/>
  <c r="T69" i="1"/>
  <c r="Q70" i="1"/>
  <c r="T70" i="1"/>
  <c r="P69" i="1"/>
  <c r="M70" i="1"/>
  <c r="P70" i="1"/>
  <c r="Q63" i="1"/>
  <c r="P63" i="1"/>
  <c r="M17" i="1"/>
  <c r="M16" i="1"/>
  <c r="N17" i="1"/>
  <c r="N12" i="1"/>
  <c r="P66" i="1" l="1"/>
  <c r="M66" i="1" s="1"/>
  <c r="M12" i="1"/>
  <c r="M27" i="1"/>
  <c r="N27" i="1"/>
  <c r="R97" i="1" l="1"/>
  <c r="N97" i="1"/>
  <c r="N44" i="1"/>
  <c r="M28" i="1"/>
  <c r="N28" i="1"/>
  <c r="N84" i="1"/>
  <c r="N35" i="1"/>
  <c r="M35" i="1" s="1"/>
  <c r="N23" i="1" l="1"/>
  <c r="M23" i="1" s="1"/>
  <c r="N19" i="1"/>
  <c r="M19" i="1" s="1"/>
  <c r="M39" i="1"/>
  <c r="N31" i="1" l="1"/>
  <c r="M31" i="1" s="1"/>
  <c r="P146" i="1"/>
  <c r="P136" i="1"/>
  <c r="T146" i="1" l="1"/>
  <c r="R146" i="1"/>
  <c r="N146" i="1" l="1"/>
  <c r="L146" i="1" l="1"/>
  <c r="I132" i="1"/>
  <c r="L136" i="1"/>
  <c r="L143" i="1" s="1"/>
  <c r="K146" i="1" l="1"/>
  <c r="J146" i="1"/>
  <c r="J136" i="1"/>
  <c r="O136" i="1"/>
  <c r="N136" i="1"/>
  <c r="M136" i="1" s="1"/>
  <c r="O146" i="1"/>
  <c r="V136" i="1"/>
  <c r="W136" i="1"/>
  <c r="X136" i="1"/>
  <c r="R136" i="1"/>
  <c r="S136" i="1"/>
  <c r="T136" i="1"/>
  <c r="Q136" i="1"/>
  <c r="S146" i="1"/>
  <c r="W146" i="1"/>
  <c r="X146" i="1"/>
  <c r="V146" i="1"/>
  <c r="U134" i="1"/>
  <c r="U136" i="1" s="1"/>
  <c r="I135" i="1" l="1"/>
  <c r="I128" i="1"/>
  <c r="I95" i="1"/>
  <c r="I78" i="1"/>
  <c r="I51" i="1"/>
  <c r="I52" i="1"/>
  <c r="O26" i="1" l="1"/>
  <c r="P26" i="1"/>
  <c r="N26" i="1"/>
  <c r="N155" i="1"/>
  <c r="N147" i="1"/>
  <c r="M37" i="1"/>
  <c r="M33" i="1"/>
  <c r="M29" i="1"/>
  <c r="M25" i="1"/>
  <c r="M21" i="1"/>
  <c r="M14" i="1"/>
  <c r="M42" i="1"/>
  <c r="N87" i="1"/>
  <c r="M86" i="1"/>
  <c r="N148" i="1"/>
  <c r="N142" i="1"/>
  <c r="M142" i="1" s="1"/>
  <c r="X155" i="1"/>
  <c r="W155" i="1"/>
  <c r="V155" i="1"/>
  <c r="T155" i="1"/>
  <c r="S155" i="1"/>
  <c r="R155" i="1"/>
  <c r="O155" i="1"/>
  <c r="P155" i="1"/>
  <c r="X87" i="1"/>
  <c r="W87" i="1"/>
  <c r="V87" i="1"/>
  <c r="T87" i="1"/>
  <c r="S87" i="1"/>
  <c r="R87" i="1"/>
  <c r="O87" i="1"/>
  <c r="P87" i="1"/>
  <c r="O43" i="1"/>
  <c r="P43" i="1"/>
  <c r="N43" i="1"/>
  <c r="O38" i="1"/>
  <c r="P38" i="1"/>
  <c r="N38" i="1"/>
  <c r="O34" i="1"/>
  <c r="P34" i="1"/>
  <c r="N34" i="1"/>
  <c r="O30" i="1"/>
  <c r="P30" i="1"/>
  <c r="N30" i="1"/>
  <c r="O22" i="1"/>
  <c r="P22" i="1"/>
  <c r="N22" i="1"/>
  <c r="M22" i="1" s="1"/>
  <c r="N18" i="1"/>
  <c r="N15" i="1"/>
  <c r="M15" i="1" s="1"/>
  <c r="O15" i="1"/>
  <c r="P15" i="1"/>
  <c r="Q155" i="1" l="1"/>
  <c r="M26" i="1"/>
  <c r="U155" i="1"/>
  <c r="U87" i="1"/>
  <c r="M30" i="1"/>
  <c r="Q87" i="1"/>
  <c r="M155" i="1"/>
  <c r="M43" i="1"/>
  <c r="P153" i="1" l="1"/>
  <c r="O153" i="1"/>
  <c r="N153" i="1"/>
  <c r="M153" i="1" l="1"/>
  <c r="O148" i="1"/>
  <c r="O147" i="1"/>
  <c r="P150" i="1" l="1"/>
  <c r="O150" i="1"/>
  <c r="N150" i="1"/>
  <c r="P149" i="1"/>
  <c r="O149" i="1"/>
  <c r="N149" i="1"/>
  <c r="P148" i="1"/>
  <c r="M148" i="1" s="1"/>
  <c r="J79" i="1"/>
  <c r="N71" i="1" l="1"/>
  <c r="J152" i="1" l="1"/>
  <c r="K152" i="1"/>
  <c r="L152" i="1"/>
  <c r="R152" i="1"/>
  <c r="S152" i="1"/>
  <c r="T152" i="1"/>
  <c r="V152" i="1"/>
  <c r="W152" i="1"/>
  <c r="X152" i="1"/>
  <c r="M44" i="1" l="1"/>
  <c r="X148" i="1" l="1"/>
  <c r="W148" i="1"/>
  <c r="V148" i="1"/>
  <c r="T148" i="1"/>
  <c r="S148" i="1"/>
  <c r="R148" i="1"/>
  <c r="L148" i="1"/>
  <c r="K148" i="1"/>
  <c r="J148" i="1"/>
  <c r="L108" i="1"/>
  <c r="I108" i="1" s="1"/>
  <c r="I148" i="1" l="1"/>
  <c r="U148" i="1"/>
  <c r="Q148" i="1"/>
  <c r="X154" i="1"/>
  <c r="W154" i="1"/>
  <c r="V154" i="1"/>
  <c r="T154" i="1"/>
  <c r="S154" i="1"/>
  <c r="R154" i="1"/>
  <c r="P154" i="1"/>
  <c r="O154" i="1"/>
  <c r="N154" i="1"/>
  <c r="K154" i="1"/>
  <c r="L154" i="1"/>
  <c r="J154" i="1"/>
  <c r="P156" i="1"/>
  <c r="Q152" i="1"/>
  <c r="U152" i="1"/>
  <c r="X156" i="1"/>
  <c r="W156" i="1"/>
  <c r="V156" i="1"/>
  <c r="T156" i="1"/>
  <c r="S156" i="1"/>
  <c r="R156" i="1"/>
  <c r="O156" i="1"/>
  <c r="N156" i="1"/>
  <c r="K156" i="1"/>
  <c r="L156" i="1"/>
  <c r="J156" i="1"/>
  <c r="I154" i="1" l="1"/>
  <c r="M156" i="1"/>
  <c r="Q156" i="1"/>
  <c r="U156" i="1"/>
  <c r="U154" i="1"/>
  <c r="M154" i="1"/>
  <c r="W45" i="1"/>
  <c r="V45" i="1"/>
  <c r="S45" i="1"/>
  <c r="R45" i="1"/>
  <c r="X45" i="1"/>
  <c r="T45" i="1"/>
  <c r="O45" i="1"/>
  <c r="N45" i="1"/>
  <c r="M45" i="1" s="1"/>
  <c r="L45" i="1"/>
  <c r="J45" i="1"/>
  <c r="K45" i="1"/>
  <c r="T117" i="1"/>
  <c r="S117" i="1"/>
  <c r="R117" i="1"/>
  <c r="Q115" i="1"/>
  <c r="R115" i="1"/>
  <c r="P113" i="1"/>
  <c r="Q109" i="1"/>
  <c r="N62" i="1"/>
  <c r="J62" i="1"/>
  <c r="Q117" i="1" l="1"/>
  <c r="Q45" i="1"/>
  <c r="I45" i="1"/>
  <c r="U45" i="1"/>
  <c r="I65" i="1" l="1"/>
  <c r="I63" i="1"/>
  <c r="I64" i="1"/>
  <c r="M64" i="1"/>
  <c r="M65" i="1"/>
  <c r="Q128" i="1" l="1"/>
  <c r="U128" i="1"/>
  <c r="M128" i="1"/>
  <c r="T127" i="1"/>
  <c r="P127" i="1"/>
  <c r="M126" i="1"/>
  <c r="Q126" i="1"/>
  <c r="N121" i="1"/>
  <c r="M121" i="1" s="1"/>
  <c r="M120" i="1"/>
  <c r="N99" i="1"/>
  <c r="R99" i="1"/>
  <c r="Q97" i="1"/>
  <c r="M97" i="1"/>
  <c r="M92" i="1"/>
  <c r="Q69" i="1"/>
  <c r="Q127" i="1" l="1"/>
  <c r="M127" i="1"/>
  <c r="M59" i="1"/>
  <c r="M60" i="1"/>
  <c r="M61" i="1"/>
  <c r="M58" i="1"/>
  <c r="X71" i="1" l="1"/>
  <c r="W71" i="1"/>
  <c r="V71" i="1"/>
  <c r="T71" i="1"/>
  <c r="S71" i="1"/>
  <c r="R71" i="1"/>
  <c r="P71" i="1"/>
  <c r="O71" i="1"/>
  <c r="K71" i="1"/>
  <c r="Q142" i="1" l="1"/>
  <c r="R142" i="1"/>
  <c r="U142" i="1"/>
  <c r="V142" i="1"/>
  <c r="V79" i="1" l="1"/>
  <c r="U79" i="1"/>
  <c r="R79" i="1"/>
  <c r="Q79" i="1"/>
  <c r="N79" i="1"/>
  <c r="M79" i="1"/>
  <c r="W53" i="1" l="1"/>
  <c r="S53" i="1"/>
  <c r="O53" i="1"/>
  <c r="U40" i="1"/>
  <c r="Q40" i="1"/>
  <c r="U24" i="1"/>
  <c r="Q24" i="1"/>
  <c r="V53" i="1"/>
  <c r="U53" i="1"/>
  <c r="R53" i="1"/>
  <c r="Q53" i="1"/>
  <c r="M53" i="1"/>
  <c r="N53" i="1"/>
  <c r="V73" i="1" l="1"/>
  <c r="W73" i="1"/>
  <c r="R73" i="1"/>
  <c r="S73" i="1"/>
  <c r="N73" i="1"/>
  <c r="O73" i="1"/>
  <c r="O74" i="1" s="1"/>
  <c r="J73" i="1"/>
  <c r="K73" i="1"/>
  <c r="X73" i="1"/>
  <c r="T73" i="1"/>
  <c r="P73" i="1"/>
  <c r="L73" i="1"/>
  <c r="U72" i="1"/>
  <c r="Q72" i="1"/>
  <c r="M72" i="1"/>
  <c r="Q73" i="1" l="1"/>
  <c r="U73" i="1"/>
  <c r="M73" i="1"/>
  <c r="I73" i="1"/>
  <c r="L151" i="1"/>
  <c r="L147" i="1"/>
  <c r="W147" i="1"/>
  <c r="W150" i="1" l="1"/>
  <c r="U150" i="1"/>
  <c r="V150" i="1"/>
  <c r="Q150" i="1"/>
  <c r="T150" i="1"/>
  <c r="S150" i="1"/>
  <c r="R150" i="1"/>
  <c r="M150" i="1"/>
  <c r="J149" i="1"/>
  <c r="J150" i="1"/>
  <c r="K150" i="1"/>
  <c r="L150" i="1"/>
  <c r="I150" i="1"/>
  <c r="X150" i="1"/>
  <c r="M69" i="1"/>
  <c r="I69" i="1"/>
  <c r="I66" i="1"/>
  <c r="I152" i="1" s="1"/>
  <c r="I61" i="1"/>
  <c r="K87" i="1"/>
  <c r="J87" i="1"/>
  <c r="I87" i="1" s="1"/>
  <c r="I85" i="1"/>
  <c r="I84" i="1"/>
  <c r="K53" i="1"/>
  <c r="N49" i="1"/>
  <c r="N54" i="1" s="1"/>
  <c r="J49" i="1"/>
  <c r="W43" i="1"/>
  <c r="V43" i="1"/>
  <c r="S43" i="1"/>
  <c r="R43" i="1"/>
  <c r="M40" i="1"/>
  <c r="L43" i="1"/>
  <c r="K43" i="1"/>
  <c r="J43" i="1"/>
  <c r="I40" i="1"/>
  <c r="I39" i="1"/>
  <c r="V38" i="1"/>
  <c r="R38" i="1"/>
  <c r="S38" i="1"/>
  <c r="J38" i="1"/>
  <c r="I36" i="1"/>
  <c r="I35" i="1"/>
  <c r="W34" i="1"/>
  <c r="V34" i="1"/>
  <c r="S34" i="1"/>
  <c r="R34" i="1"/>
  <c r="K34" i="1"/>
  <c r="J34" i="1"/>
  <c r="I31" i="1"/>
  <c r="W30" i="1"/>
  <c r="S30" i="1"/>
  <c r="K30" i="1"/>
  <c r="I28" i="1"/>
  <c r="I27" i="1"/>
  <c r="W26" i="1"/>
  <c r="V26" i="1"/>
  <c r="S26" i="1"/>
  <c r="R26" i="1"/>
  <c r="K26" i="1"/>
  <c r="J26" i="1"/>
  <c r="I24" i="1"/>
  <c r="I23" i="1"/>
  <c r="W22" i="1"/>
  <c r="V22" i="1"/>
  <c r="S22" i="1"/>
  <c r="R22" i="1"/>
  <c r="K22" i="1"/>
  <c r="J22" i="1"/>
  <c r="I20" i="1"/>
  <c r="I19" i="1"/>
  <c r="W18" i="1"/>
  <c r="V18" i="1"/>
  <c r="S18" i="1"/>
  <c r="R18" i="1"/>
  <c r="K38" i="1" l="1"/>
  <c r="I43" i="1"/>
  <c r="J53" i="1"/>
  <c r="I22" i="1"/>
  <c r="Q22" i="1"/>
  <c r="U22" i="1"/>
  <c r="V147" i="1"/>
  <c r="W38" i="1"/>
  <c r="J147" i="1"/>
  <c r="V30" i="1"/>
  <c r="R30" i="1"/>
  <c r="J30" i="1"/>
  <c r="K18" i="1"/>
  <c r="J18" i="1"/>
  <c r="I17" i="1"/>
  <c r="I16" i="1"/>
  <c r="W15" i="1"/>
  <c r="S15" i="1"/>
  <c r="S46" i="1" s="1"/>
  <c r="Q146" i="1"/>
  <c r="L15" i="1"/>
  <c r="K15" i="1"/>
  <c r="I13" i="1"/>
  <c r="J15" i="1"/>
  <c r="I146" i="1" l="1"/>
  <c r="I53" i="1"/>
  <c r="J54" i="1"/>
  <c r="J46" i="1"/>
  <c r="W46" i="1"/>
  <c r="K46" i="1"/>
  <c r="V15" i="1"/>
  <c r="V46" i="1" s="1"/>
  <c r="R15" i="1"/>
  <c r="R46" i="1" s="1"/>
  <c r="Q15" i="1"/>
  <c r="U15" i="1"/>
  <c r="I12" i="1"/>
  <c r="I15" i="1" s="1"/>
  <c r="N143" i="1"/>
  <c r="J139" i="1" l="1"/>
  <c r="I139" i="1"/>
  <c r="J142" i="1"/>
  <c r="I142" i="1"/>
  <c r="Q143" i="1"/>
  <c r="O113" i="1"/>
  <c r="N113" i="1"/>
  <c r="M113" i="1" s="1"/>
  <c r="M146" i="1" l="1"/>
  <c r="O18" i="1" l="1"/>
  <c r="T113" i="1" l="1"/>
  <c r="S113" i="1"/>
  <c r="R113" i="1"/>
  <c r="S149" i="1"/>
  <c r="T149" i="1"/>
  <c r="V149" i="1"/>
  <c r="W149" i="1"/>
  <c r="X149" i="1"/>
  <c r="I149" i="1"/>
  <c r="K149" i="1"/>
  <c r="L149" i="1"/>
  <c r="M149" i="1"/>
  <c r="R149" i="1"/>
  <c r="U149" i="1"/>
  <c r="Q149" i="1"/>
  <c r="Q113" i="1" l="1"/>
  <c r="J151" i="1"/>
  <c r="K151" i="1"/>
  <c r="N151" i="1"/>
  <c r="O151" i="1"/>
  <c r="P151" i="1"/>
  <c r="Q151" i="1"/>
  <c r="R151" i="1"/>
  <c r="S151" i="1"/>
  <c r="T151" i="1"/>
  <c r="U151" i="1"/>
  <c r="V151" i="1"/>
  <c r="W151" i="1"/>
  <c r="X151" i="1"/>
  <c r="M151" i="1" l="1"/>
  <c r="M63" i="1"/>
  <c r="P68" i="1" l="1"/>
  <c r="R68" i="1" l="1"/>
  <c r="T68" i="1"/>
  <c r="N68" i="1" l="1"/>
  <c r="I67" i="1"/>
  <c r="M67" i="1"/>
  <c r="M68" i="1" l="1"/>
  <c r="N74" i="1"/>
  <c r="P62" i="1"/>
  <c r="P74" i="1" s="1"/>
  <c r="M62" i="1" l="1"/>
  <c r="M24" i="1" l="1"/>
  <c r="L62" i="1"/>
  <c r="I151" i="1"/>
  <c r="I179" i="1" l="1"/>
  <c r="G179" i="1"/>
  <c r="X147" i="1"/>
  <c r="T147" i="1"/>
  <c r="S147" i="1"/>
  <c r="R147" i="1"/>
  <c r="P147" i="1"/>
  <c r="K147" i="1"/>
  <c r="N157" i="1" l="1"/>
  <c r="U147" i="1"/>
  <c r="X157" i="1"/>
  <c r="W157" i="1"/>
  <c r="T157" i="1"/>
  <c r="P157" i="1"/>
  <c r="K157" i="1"/>
  <c r="X43" i="1" l="1"/>
  <c r="T43" i="1"/>
  <c r="X38" i="1"/>
  <c r="U38" i="1" s="1"/>
  <c r="T38" i="1"/>
  <c r="Q38" i="1" s="1"/>
  <c r="M147" i="1"/>
  <c r="X34" i="1"/>
  <c r="U34" i="1" s="1"/>
  <c r="T34" i="1"/>
  <c r="Q34" i="1" s="1"/>
  <c r="X30" i="1"/>
  <c r="U30" i="1" s="1"/>
  <c r="T30" i="1"/>
  <c r="Q30" i="1" s="1"/>
  <c r="X26" i="1"/>
  <c r="U26" i="1" s="1"/>
  <c r="T26" i="1"/>
  <c r="Q26" i="1" s="1"/>
  <c r="X22" i="1"/>
  <c r="T22" i="1"/>
  <c r="X18" i="1"/>
  <c r="U18" i="1" s="1"/>
  <c r="T18" i="1"/>
  <c r="Q18" i="1" s="1"/>
  <c r="P18" i="1"/>
  <c r="X15" i="1"/>
  <c r="T15" i="1"/>
  <c r="P46" i="1" l="1"/>
  <c r="N46" i="1"/>
  <c r="T46" i="1"/>
  <c r="X46" i="1"/>
  <c r="U46" i="1" s="1"/>
  <c r="M38" i="1"/>
  <c r="Q43" i="1"/>
  <c r="U43" i="1"/>
  <c r="O157" i="1"/>
  <c r="S157" i="1"/>
  <c r="V157" i="1"/>
  <c r="O46" i="1"/>
  <c r="M34" i="1"/>
  <c r="M18" i="1"/>
  <c r="M46" i="1" l="1"/>
  <c r="U146" i="1"/>
  <c r="R157" i="1"/>
  <c r="N115" i="1"/>
  <c r="U122" i="1" l="1"/>
  <c r="M122" i="1"/>
  <c r="U93" i="1" l="1"/>
  <c r="V93" i="1"/>
  <c r="Q93" i="1"/>
  <c r="R93" i="1"/>
  <c r="N93" i="1"/>
  <c r="M93" i="1"/>
  <c r="X142" i="1"/>
  <c r="W142" i="1"/>
  <c r="T142" i="1"/>
  <c r="S142" i="1"/>
  <c r="P106" i="1"/>
  <c r="M106" i="1"/>
  <c r="V49" i="1" l="1"/>
  <c r="V54" i="1" s="1"/>
  <c r="T53" i="1" l="1"/>
  <c r="Q147" i="1" l="1"/>
  <c r="T129" i="1"/>
  <c r="S129" i="1"/>
  <c r="R129" i="1"/>
  <c r="T139" i="1"/>
  <c r="S139" i="1"/>
  <c r="R139" i="1"/>
  <c r="Q137" i="1"/>
  <c r="T143" i="1"/>
  <c r="R143" i="1"/>
  <c r="T125" i="1"/>
  <c r="S125" i="1"/>
  <c r="R125" i="1"/>
  <c r="T123" i="1"/>
  <c r="S123" i="1"/>
  <c r="R123" i="1"/>
  <c r="T121" i="1"/>
  <c r="T119" i="1"/>
  <c r="S119" i="1"/>
  <c r="R119" i="1"/>
  <c r="T115" i="1"/>
  <c r="S115" i="1"/>
  <c r="T103" i="1"/>
  <c r="S103" i="1"/>
  <c r="R103" i="1"/>
  <c r="Q102" i="1"/>
  <c r="T99" i="1"/>
  <c r="Q99" i="1" s="1"/>
  <c r="S99" i="1"/>
  <c r="T96" i="1"/>
  <c r="S96" i="1"/>
  <c r="R96" i="1"/>
  <c r="T93" i="1"/>
  <c r="S93" i="1"/>
  <c r="T81" i="1"/>
  <c r="S81" i="1"/>
  <c r="R81" i="1"/>
  <c r="T79" i="1"/>
  <c r="S79" i="1"/>
  <c r="S68" i="1"/>
  <c r="T62" i="1"/>
  <c r="T74" i="1" s="1"/>
  <c r="S62" i="1"/>
  <c r="R62" i="1"/>
  <c r="R74" i="1" s="1"/>
  <c r="S88" i="1"/>
  <c r="T49" i="1"/>
  <c r="T54" i="1" s="1"/>
  <c r="S49" i="1"/>
  <c r="S54" i="1" s="1"/>
  <c r="R49" i="1"/>
  <c r="R54" i="1" s="1"/>
  <c r="S74" i="1" l="1"/>
  <c r="S75" i="1" s="1"/>
  <c r="S130" i="1"/>
  <c r="S144" i="1" s="1"/>
  <c r="R130" i="1"/>
  <c r="R144" i="1" s="1"/>
  <c r="T130" i="1"/>
  <c r="T144" i="1" s="1"/>
  <c r="T88" i="1"/>
  <c r="T75" i="1"/>
  <c r="Q157" i="1"/>
  <c r="T82" i="1"/>
  <c r="S55" i="1"/>
  <c r="R82" i="1"/>
  <c r="S82" i="1"/>
  <c r="S89" i="1" s="1"/>
  <c r="R55" i="1"/>
  <c r="R75" i="1"/>
  <c r="Q81" i="1"/>
  <c r="Q82" i="1" s="1"/>
  <c r="Q125" i="1"/>
  <c r="Q139" i="1"/>
  <c r="Q71" i="1"/>
  <c r="Q129" i="1"/>
  <c r="Q62" i="1"/>
  <c r="Q96" i="1"/>
  <c r="Q49" i="1"/>
  <c r="Q54" i="1" s="1"/>
  <c r="Q68" i="1"/>
  <c r="Q103" i="1"/>
  <c r="Q119" i="1"/>
  <c r="Q123" i="1"/>
  <c r="R88" i="1"/>
  <c r="Q130" i="1" l="1"/>
  <c r="R89" i="1"/>
  <c r="R145" i="1" s="1"/>
  <c r="T89" i="1"/>
  <c r="S145" i="1"/>
  <c r="S159" i="1" s="1"/>
  <c r="Q144" i="1"/>
  <c r="Q75" i="1"/>
  <c r="T55" i="1"/>
  <c r="T145" i="1" s="1"/>
  <c r="Q74" i="1"/>
  <c r="Q88" i="1"/>
  <c r="Q89" i="1" l="1"/>
  <c r="T159" i="1"/>
  <c r="Q55" i="1"/>
  <c r="R159" i="1"/>
  <c r="Q46" i="1"/>
  <c r="Q145" i="1" l="1"/>
  <c r="Q159" i="1" s="1"/>
  <c r="J157" i="1" l="1"/>
  <c r="M123" i="1" l="1"/>
  <c r="N123" i="1"/>
  <c r="L71" i="1"/>
  <c r="M71" i="1"/>
  <c r="I68" i="1"/>
  <c r="F179" i="1" l="1"/>
  <c r="I71" i="1"/>
  <c r="U71" i="1"/>
  <c r="X139" i="1" l="1"/>
  <c r="W139" i="1"/>
  <c r="V139" i="1"/>
  <c r="U137" i="1"/>
  <c r="X143" i="1"/>
  <c r="P143" i="1"/>
  <c r="M143" i="1" s="1"/>
  <c r="O143" i="1"/>
  <c r="K136" i="1"/>
  <c r="K143" i="1" s="1"/>
  <c r="J143" i="1"/>
  <c r="U135" i="1"/>
  <c r="X127" i="1"/>
  <c r="P108" i="1"/>
  <c r="O108" i="1"/>
  <c r="N108" i="1"/>
  <c r="L99" i="1"/>
  <c r="K99" i="1"/>
  <c r="J99" i="1"/>
  <c r="I98" i="1"/>
  <c r="V96" i="1"/>
  <c r="W96" i="1"/>
  <c r="X96" i="1"/>
  <c r="L68" i="1"/>
  <c r="L74" i="1" s="1"/>
  <c r="K68" i="1"/>
  <c r="J68" i="1"/>
  <c r="J74" i="1" s="1"/>
  <c r="K62" i="1"/>
  <c r="I62" i="1"/>
  <c r="I74" i="1" s="1"/>
  <c r="K74" i="1" l="1"/>
  <c r="V143" i="1"/>
  <c r="I136" i="1"/>
  <c r="I143" i="1" s="1"/>
  <c r="U139" i="1"/>
  <c r="U143" i="1"/>
  <c r="M108" i="1"/>
  <c r="I99" i="1"/>
  <c r="U96" i="1"/>
  <c r="I147" i="1" l="1"/>
  <c r="X125" i="1" l="1"/>
  <c r="W125" i="1"/>
  <c r="V125" i="1"/>
  <c r="L125" i="1"/>
  <c r="K125" i="1"/>
  <c r="J125" i="1"/>
  <c r="I125" i="1"/>
  <c r="U125" i="1" l="1"/>
  <c r="L38" i="1" l="1"/>
  <c r="L34" i="1"/>
  <c r="I34" i="1" s="1"/>
  <c r="L30" i="1"/>
  <c r="I30" i="1" s="1"/>
  <c r="L26" i="1"/>
  <c r="I26" i="1" s="1"/>
  <c r="L22" i="1"/>
  <c r="L18" i="1"/>
  <c r="I18" i="1" s="1"/>
  <c r="L157" i="1" l="1"/>
  <c r="L46" i="1"/>
  <c r="I46" i="1" s="1"/>
  <c r="I38" i="1"/>
  <c r="M157" i="1"/>
  <c r="X121" i="1" l="1"/>
  <c r="X119" i="1"/>
  <c r="W119" i="1"/>
  <c r="V119" i="1"/>
  <c r="P119" i="1"/>
  <c r="O119" i="1"/>
  <c r="N119" i="1"/>
  <c r="L119" i="1"/>
  <c r="K119" i="1"/>
  <c r="X129" i="1"/>
  <c r="W129" i="1"/>
  <c r="V129" i="1"/>
  <c r="J129" i="1"/>
  <c r="K129" i="1"/>
  <c r="L129" i="1"/>
  <c r="N129" i="1"/>
  <c r="O129" i="1"/>
  <c r="P129" i="1"/>
  <c r="I157" i="1"/>
  <c r="X123" i="1"/>
  <c r="W123" i="1"/>
  <c r="V123" i="1"/>
  <c r="X117" i="1"/>
  <c r="W117" i="1"/>
  <c r="V117" i="1"/>
  <c r="X115" i="1"/>
  <c r="W115" i="1"/>
  <c r="V115" i="1"/>
  <c r="U109" i="1"/>
  <c r="X103" i="1"/>
  <c r="W103" i="1"/>
  <c r="V103" i="1"/>
  <c r="U102" i="1"/>
  <c r="X99" i="1"/>
  <c r="W99" i="1"/>
  <c r="V99" i="1"/>
  <c r="U98" i="1"/>
  <c r="U97" i="1"/>
  <c r="X93" i="1"/>
  <c r="W93" i="1"/>
  <c r="X81" i="1"/>
  <c r="W81" i="1"/>
  <c r="V81" i="1"/>
  <c r="V82" i="1" s="1"/>
  <c r="X79" i="1"/>
  <c r="W79" i="1"/>
  <c r="X68" i="1"/>
  <c r="W68" i="1"/>
  <c r="V68" i="1"/>
  <c r="X62" i="1"/>
  <c r="W62" i="1"/>
  <c r="V62" i="1"/>
  <c r="W88" i="1"/>
  <c r="V88" i="1"/>
  <c r="X49" i="1"/>
  <c r="X54" i="1" s="1"/>
  <c r="W49" i="1"/>
  <c r="W54" i="1" s="1"/>
  <c r="V130" i="1" l="1"/>
  <c r="W130" i="1"/>
  <c r="X130" i="1"/>
  <c r="W144" i="1"/>
  <c r="V89" i="1"/>
  <c r="X88" i="1"/>
  <c r="X74" i="1"/>
  <c r="X75" i="1" s="1"/>
  <c r="V74" i="1"/>
  <c r="W74" i="1"/>
  <c r="W75" i="1" s="1"/>
  <c r="U54" i="1"/>
  <c r="U157" i="1"/>
  <c r="W82" i="1"/>
  <c r="W89" i="1" s="1"/>
  <c r="X82" i="1"/>
  <c r="W55" i="1"/>
  <c r="U62" i="1"/>
  <c r="M119" i="1"/>
  <c r="U119" i="1"/>
  <c r="U49" i="1"/>
  <c r="U68" i="1"/>
  <c r="U81" i="1"/>
  <c r="U82" i="1" s="1"/>
  <c r="U103" i="1"/>
  <c r="U117" i="1"/>
  <c r="I129" i="1"/>
  <c r="M129" i="1"/>
  <c r="U129" i="1"/>
  <c r="U115" i="1"/>
  <c r="U123" i="1"/>
  <c r="U99" i="1"/>
  <c r="J123" i="1"/>
  <c r="I123" i="1"/>
  <c r="P117" i="1"/>
  <c r="O117" i="1"/>
  <c r="N117" i="1"/>
  <c r="L117" i="1"/>
  <c r="O115" i="1"/>
  <c r="L115" i="1"/>
  <c r="K115" i="1"/>
  <c r="J88" i="1"/>
  <c r="K88" i="1"/>
  <c r="L88" i="1"/>
  <c r="N88" i="1"/>
  <c r="O88" i="1"/>
  <c r="P88" i="1"/>
  <c r="P123" i="1"/>
  <c r="O123" i="1"/>
  <c r="L123" i="1"/>
  <c r="K123" i="1"/>
  <c r="U130" i="1" l="1"/>
  <c r="X144" i="1"/>
  <c r="V144" i="1"/>
  <c r="U144" i="1" s="1"/>
  <c r="W145" i="1"/>
  <c r="X89" i="1"/>
  <c r="U89" i="1" s="1"/>
  <c r="U88" i="1"/>
  <c r="U55" i="1"/>
  <c r="V55" i="1"/>
  <c r="V75" i="1"/>
  <c r="U75" i="1" s="1"/>
  <c r="U74" i="1"/>
  <c r="X55" i="1"/>
  <c r="I88" i="1"/>
  <c r="M117" i="1"/>
  <c r="M115" i="1"/>
  <c r="M88" i="1"/>
  <c r="M87" i="1"/>
  <c r="X145" i="1" l="1"/>
  <c r="X159" i="1" s="1"/>
  <c r="V145" i="1"/>
  <c r="V159" i="1" s="1"/>
  <c r="W159" i="1"/>
  <c r="U145" i="1" l="1"/>
  <c r="U159" i="1" s="1"/>
  <c r="L113" i="1" l="1"/>
  <c r="K113" i="1"/>
  <c r="K106" i="1"/>
  <c r="J106" i="1"/>
  <c r="L103" i="1"/>
  <c r="K103" i="1"/>
  <c r="J103" i="1"/>
  <c r="I102" i="1"/>
  <c r="L101" i="1"/>
  <c r="K101" i="1"/>
  <c r="J101" i="1"/>
  <c r="L96" i="1"/>
  <c r="K96" i="1"/>
  <c r="J96" i="1"/>
  <c r="L93" i="1"/>
  <c r="K93" i="1"/>
  <c r="J93" i="1"/>
  <c r="L81" i="1"/>
  <c r="K81" i="1"/>
  <c r="J81" i="1"/>
  <c r="J82" i="1" s="1"/>
  <c r="J89" i="1" s="1"/>
  <c r="L79" i="1"/>
  <c r="I79" i="1" s="1"/>
  <c r="K79" i="1"/>
  <c r="L49" i="1"/>
  <c r="L54" i="1" s="1"/>
  <c r="K49" i="1"/>
  <c r="K54" i="1" s="1"/>
  <c r="P99" i="1"/>
  <c r="O99" i="1"/>
  <c r="O106" i="1"/>
  <c r="N106" i="1"/>
  <c r="N103" i="1"/>
  <c r="N96" i="1"/>
  <c r="N81" i="1"/>
  <c r="N82" i="1" s="1"/>
  <c r="N89" i="1" s="1"/>
  <c r="M74" i="1"/>
  <c r="P103" i="1"/>
  <c r="P96" i="1"/>
  <c r="P93" i="1"/>
  <c r="P81" i="1"/>
  <c r="P82" i="1" s="1"/>
  <c r="P89" i="1" s="1"/>
  <c r="P75" i="1"/>
  <c r="P49" i="1"/>
  <c r="O49" i="1"/>
  <c r="O54" i="1" s="1"/>
  <c r="O103" i="1"/>
  <c r="O96" i="1"/>
  <c r="O93" i="1"/>
  <c r="O81" i="1"/>
  <c r="O82" i="1" s="1"/>
  <c r="O89" i="1" s="1"/>
  <c r="M102" i="1"/>
  <c r="P130" i="1" l="1"/>
  <c r="P144" i="1" s="1"/>
  <c r="N130" i="1"/>
  <c r="N144" i="1" s="1"/>
  <c r="J130" i="1"/>
  <c r="J144" i="1" s="1"/>
  <c r="O130" i="1"/>
  <c r="O144" i="1" s="1"/>
  <c r="K130" i="1"/>
  <c r="L130" i="1"/>
  <c r="L144" i="1" s="1"/>
  <c r="K144" i="1"/>
  <c r="M49" i="1"/>
  <c r="P54" i="1"/>
  <c r="M54" i="1" s="1"/>
  <c r="M99" i="1"/>
  <c r="I113" i="1"/>
  <c r="I49" i="1"/>
  <c r="I54" i="1" s="1"/>
  <c r="O55" i="1"/>
  <c r="K82" i="1"/>
  <c r="K89" i="1" s="1"/>
  <c r="L82" i="1"/>
  <c r="L89" i="1" s="1"/>
  <c r="O75" i="1"/>
  <c r="J75" i="1"/>
  <c r="K75" i="1"/>
  <c r="L75" i="1"/>
  <c r="N75" i="1"/>
  <c r="M75" i="1" s="1"/>
  <c r="K55" i="1"/>
  <c r="M103" i="1"/>
  <c r="I103" i="1"/>
  <c r="I81" i="1"/>
  <c r="I82" i="1" s="1"/>
  <c r="I101" i="1"/>
  <c r="I93" i="1"/>
  <c r="M96" i="1"/>
  <c r="I96" i="1"/>
  <c r="M81" i="1"/>
  <c r="M82" i="1" s="1"/>
  <c r="P55" i="1" l="1"/>
  <c r="K145" i="1"/>
  <c r="K159" i="1" s="1"/>
  <c r="O145" i="1"/>
  <c r="O159" i="1" s="1"/>
  <c r="M144" i="1"/>
  <c r="P145" i="1"/>
  <c r="P159" i="1" s="1"/>
  <c r="I144" i="1"/>
  <c r="I75" i="1"/>
  <c r="M130" i="1"/>
  <c r="I130" i="1"/>
  <c r="N55" i="1"/>
  <c r="N145" i="1" s="1"/>
  <c r="M55" i="1"/>
  <c r="I55" i="1"/>
  <c r="M89" i="1"/>
  <c r="J55" i="1"/>
  <c r="J145" i="1" s="1"/>
  <c r="L55" i="1"/>
  <c r="L145" i="1" s="1"/>
  <c r="I89" i="1"/>
  <c r="M145" i="1" l="1"/>
  <c r="M159" i="1" s="1"/>
  <c r="L159" i="1"/>
  <c r="J159" i="1"/>
  <c r="N159" i="1"/>
  <c r="I145" i="1"/>
  <c r="I159" i="1" s="1"/>
</calcChain>
</file>

<file path=xl/sharedStrings.xml><?xml version="1.0" encoding="utf-8"?>
<sst xmlns="http://schemas.openxmlformats.org/spreadsheetml/2006/main" count="318" uniqueCount="151">
  <si>
    <t>Programos tikslo kodas</t>
  </si>
  <si>
    <t>Uždavinio kodas</t>
  </si>
  <si>
    <t>Priemonės kodas</t>
  </si>
  <si>
    <t>Priemonės pavadinimas</t>
  </si>
  <si>
    <t>Vykdytojo kodas</t>
  </si>
  <si>
    <t>Funkcinės klasifikacijos kodas</t>
  </si>
  <si>
    <t>Finansavimo šaltinis</t>
  </si>
  <si>
    <t>iš viso</t>
  </si>
  <si>
    <t>iš jų</t>
  </si>
  <si>
    <t>išlaidoms</t>
  </si>
  <si>
    <t>turtui įsigyti</t>
  </si>
  <si>
    <t xml:space="preserve">iš jų darbo užmokesčiui                    </t>
  </si>
  <si>
    <t>7 Kultūros paveldo puoselėjimo ir kultūros paslaugų plėtros programa</t>
  </si>
  <si>
    <t>BĮ Gargždų kultūros centro veiklos organizavimas</t>
  </si>
  <si>
    <t>08.02.01.08.</t>
  </si>
  <si>
    <t>SB</t>
  </si>
  <si>
    <t>S</t>
  </si>
  <si>
    <t>Iš viso priemonei:</t>
  </si>
  <si>
    <t>BĮ Kretingalės kultūros centro veiklos organizavimas</t>
  </si>
  <si>
    <t>BĮ Priekulės kultūros centro veiklos organizavimas</t>
  </si>
  <si>
    <t>BĮ Veiviržėnų kultūros centro veiklos organizavimas</t>
  </si>
  <si>
    <t>BĮ Vėžaičių kultūros centro veiklos organizavimas</t>
  </si>
  <si>
    <t>BĮ Dovilų etninės kultūros centro veiklos organizavimas</t>
  </si>
  <si>
    <t>08.02.01.06.</t>
  </si>
  <si>
    <t>Iš viso uždaviniui:</t>
  </si>
  <si>
    <t>Iš viso tikslui:</t>
  </si>
  <si>
    <t>J. Lankučio viešosios bibliotekos ir jos filialų veiklos organizavimas</t>
  </si>
  <si>
    <t>08.02.01.01.</t>
  </si>
  <si>
    <t>Gargždų krašto muziejaus ir jo filialų veiklos organizavimas</t>
  </si>
  <si>
    <t>08.02.01.02.</t>
  </si>
  <si>
    <t>Modernizuoti kultūros įstaigų infrastruktūrą</t>
  </si>
  <si>
    <t>ES</t>
  </si>
  <si>
    <t>Užtikrinti krašto etninės kultūros vertybių perimamumą, apsaugą ir populiarinimą, tenkinant visuomenės etnokultūrinius poreikius</t>
  </si>
  <si>
    <t>Išsaugoti kultūros paveldą ir jo kultūrinę vertę</t>
  </si>
  <si>
    <t>Organizuoti kultūros vertybių tvarkymą ir išsaugojimą</t>
  </si>
  <si>
    <t>08.02.01.07.</t>
  </si>
  <si>
    <t>Iš viso programai:</t>
  </si>
  <si>
    <t>IŠ VISO:</t>
  </si>
  <si>
    <t>Kodas biudžete</t>
  </si>
  <si>
    <t>7.1.1.2.</t>
  </si>
  <si>
    <t>7.1.1.3.</t>
  </si>
  <si>
    <t>7.1.1.4.</t>
  </si>
  <si>
    <t>7.1.1.5.</t>
  </si>
  <si>
    <t>7.1.1.6.</t>
  </si>
  <si>
    <t>7.1.1.7.</t>
  </si>
  <si>
    <t>7.2.1.1.</t>
  </si>
  <si>
    <t>7.2.2.1.</t>
  </si>
  <si>
    <t>7.4.1.1.</t>
  </si>
  <si>
    <t>7.4.1.2.</t>
  </si>
  <si>
    <t>7.5.1.1.</t>
  </si>
  <si>
    <t>7.5.2.1.</t>
  </si>
  <si>
    <t>7.5.1.26.</t>
  </si>
  <si>
    <t>Teikti kultūros paslaugas Savivaldybės kultūros įstaigose</t>
  </si>
  <si>
    <t>Sudaryti sąlygas kultūrinės veiklos organizavimui ir kultūros sklaidai Klaipėdos rajone</t>
  </si>
  <si>
    <t>Etninės kultūros plėtros programos įgyvendinimas</t>
  </si>
  <si>
    <t>Užtikrinti kultūros srities paslaugų teikimą</t>
  </si>
  <si>
    <t>7.5.1.10.</t>
  </si>
  <si>
    <t>7.5.1.11.</t>
  </si>
  <si>
    <t>Priekulės m. istorinio centro tvarkymo plano rengimas</t>
  </si>
  <si>
    <t>Žydų žudynių ir užkasimo I ir II vietų Vėžaičių miške tvarkymas</t>
  </si>
  <si>
    <t>7.1.2.9.</t>
  </si>
  <si>
    <t>7.3.1.11.</t>
  </si>
  <si>
    <t>7.5.1.28.</t>
  </si>
  <si>
    <t>7.5.1.30.</t>
  </si>
  <si>
    <t>tūkst. eurų</t>
  </si>
  <si>
    <t>7.5.1.31.</t>
  </si>
  <si>
    <t>7.3.1.36.</t>
  </si>
  <si>
    <t>3 strateginis tikslas. Puoselėti kultūrą ir kūno kultūrą rajone</t>
  </si>
  <si>
    <t>08.06.01.01.</t>
  </si>
  <si>
    <t xml:space="preserve">Gargždų kultūros centro pastato modernizavimas </t>
  </si>
  <si>
    <t>Projekto „Plikių kultūros namų pastato modernizavimas“ įgyvendinimas</t>
  </si>
  <si>
    <t>Koplyčios-mauzoliejaus, esančio Stragnų II k., Priekulės sen.,  restauravimo darbų techninio projekto parengimas ir įgyvendinimas</t>
  </si>
  <si>
    <t>KT</t>
  </si>
  <si>
    <t>7.5.1.43.</t>
  </si>
  <si>
    <t>BĮ Gargždų kultūros centro kino teatro „Minija“ veiklos organizavimas</t>
  </si>
  <si>
    <t>7.3.1.38.</t>
  </si>
  <si>
    <r>
      <t xml:space="preserve">Savivaldybės pajamos iš surenkamų mokesčių </t>
    </r>
    <r>
      <rPr>
        <b/>
        <sz val="8"/>
        <rFont val="Arial"/>
        <family val="2"/>
        <charset val="186"/>
      </rPr>
      <t>SB</t>
    </r>
  </si>
  <si>
    <r>
      <t xml:space="preserve">Lėšos už paslaugas ir nuomą </t>
    </r>
    <r>
      <rPr>
        <b/>
        <sz val="8"/>
        <rFont val="Arial"/>
        <family val="2"/>
        <charset val="186"/>
      </rPr>
      <t>S</t>
    </r>
  </si>
  <si>
    <r>
      <t xml:space="preserve">ES struktūrinių fondų lėšos </t>
    </r>
    <r>
      <rPr>
        <b/>
        <sz val="8"/>
        <rFont val="Arial"/>
        <family val="2"/>
        <charset val="186"/>
      </rPr>
      <t>ES</t>
    </r>
  </si>
  <si>
    <t>Gargždų pėsčiųjų viaduko remonto projektavimas ir įgyvendinimas</t>
  </si>
  <si>
    <t>Karaliaus Vilhelmo kanalo Klišių tilto liekanų (centrinio tauro) demontavimo darbai</t>
  </si>
  <si>
    <t>Kt</t>
  </si>
  <si>
    <t>Endriejavo kultūros namų, bibliotekos ir seniūnijos šildymo sistemų ir kultūros paskirties pastatų modernizavimas</t>
  </si>
  <si>
    <t>7.1.1.1.</t>
  </si>
  <si>
    <t>Veiviržėnų kapinių vartų tyrimai ir tvarkybos darbų projekto parengimas bei įgyvendinimas</t>
  </si>
  <si>
    <t>Vėžaičių dvaro sodybos pietinių ir šiaurinių vartų tyrimai ir tvarkybos darbų projekto parengimas bei įgyvendinimas</t>
  </si>
  <si>
    <t>7.5.1.50.</t>
  </si>
  <si>
    <t>7.5.1.51.</t>
  </si>
  <si>
    <t>7.5.1.55.</t>
  </si>
  <si>
    <t>7.5.1.56.</t>
  </si>
  <si>
    <t>7.5.1.57.</t>
  </si>
  <si>
    <t>7.5.1.58.</t>
  </si>
  <si>
    <t xml:space="preserve">Ablingos memorialinio ansamblio skulptūrų priežiūros darbai </t>
  </si>
  <si>
    <t>7.5.1.47.</t>
  </si>
  <si>
    <t>Pristatyti ir skleisti krašto istoriją vykdant muziejaus veiklą</t>
  </si>
  <si>
    <t xml:space="preserve">Puoselėti krašto etnografinį savitumą, papročių bei tradicijų autentiškumą ir perimamumą </t>
  </si>
  <si>
    <t>7.5.1.62.</t>
  </si>
  <si>
    <t>Projekto "I. Simonaitytės memorialinio muziejaus modernizavimas" įgyvendinimas</t>
  </si>
  <si>
    <t>VBES</t>
  </si>
  <si>
    <r>
      <t xml:space="preserve">Valstybės biudžeto lėšos ES struktūrinių fondų projektams </t>
    </r>
    <r>
      <rPr>
        <b/>
        <sz val="8"/>
        <rFont val="Arial"/>
        <family val="2"/>
        <charset val="186"/>
      </rPr>
      <t>VBES</t>
    </r>
  </si>
  <si>
    <t>Prisidėjimas prie projekto "Kretingalės evangelikų liuteronų bažnyčios pritaikymas kultūrinėms reikmėms" įgyvendinimo</t>
  </si>
  <si>
    <t>7.5.1.68.</t>
  </si>
  <si>
    <t>Premijų Klaipėdos rajonui nusipelniusiems ir pasižymėjusiems asmenims skyrimas</t>
  </si>
  <si>
    <t>2022 m. išlaidų projektas</t>
  </si>
  <si>
    <t>Projekto "Istorijos kryžkelės" įgyvendinimas</t>
  </si>
  <si>
    <t>7.1.2.19.</t>
  </si>
  <si>
    <t>Piliakalnių pritaikymo turizmo ir visuomenės poreikiams įgyvendinimas</t>
  </si>
  <si>
    <t>Senųjų kapinių tvarkymo ir priežiūros darbai</t>
  </si>
  <si>
    <t>Gargždų žydų žudynių ir užkasimo vietos sutvarkymo projekto parengimas ir įgyvendinimas</t>
  </si>
  <si>
    <t>7.5.1.71.</t>
  </si>
  <si>
    <t>Nekilnojamųjų kultūros vertybių atskleidimas, Nekilnojamojo kultūros paveldo vertinimo tarybos veiklos organizavimas bei Europos paveldo dienų organizavimas</t>
  </si>
  <si>
    <t>7.4</t>
  </si>
  <si>
    <t>7.5</t>
  </si>
  <si>
    <t>7.6</t>
  </si>
  <si>
    <t>7.7</t>
  </si>
  <si>
    <t>7.8</t>
  </si>
  <si>
    <t>7.2</t>
  </si>
  <si>
    <t>7.1</t>
  </si>
  <si>
    <t>7</t>
  </si>
  <si>
    <t>7.3</t>
  </si>
  <si>
    <t>Mėgėjų meno kolektyvų atstovavimas tarptautiniuose renginiuose atstovaujant Klaipėdos rajonui ir prisidėjimas prie Kultūros tarybos finasuojamų projektų</t>
  </si>
  <si>
    <t>Projekto "Bendradarbiavimas per sieną nuo kranto iki kranto (Cross-border Cooperation from Coast to Coast)" įgyvendinimas</t>
  </si>
  <si>
    <t>VBM</t>
  </si>
  <si>
    <r>
      <t xml:space="preserve">Valstybės biudžeto dotacijos socialinei paramai </t>
    </r>
    <r>
      <rPr>
        <b/>
        <sz val="8"/>
        <rFont val="Arial"/>
        <family val="2"/>
        <charset val="186"/>
      </rPr>
      <t>VBM</t>
    </r>
  </si>
  <si>
    <t>7.5.1.71.32.</t>
  </si>
  <si>
    <t>Projekto „Kalniškės piliakalnio pritaikymas kultūros ir viešojo turizmo reikmėms“ įgyvendinimas, II - III etapai</t>
  </si>
  <si>
    <t>2023 m. išlaidų projektas</t>
  </si>
  <si>
    <t>Klaipėdos rajono savivaldybės strateginio
 veiklos plano 2021-2023 m. 
1 priedas</t>
  </si>
  <si>
    <t>Karaliaus Vilhelmo kanalo statinių komplekso Lankupių šliuzo techninio darbo projekto parengimas ir restauravimo darbai</t>
  </si>
  <si>
    <t xml:space="preserve">Veiviržėnų kultūros centro pastato modernizavimas </t>
  </si>
  <si>
    <t>7.3.1.39.</t>
  </si>
  <si>
    <r>
      <t xml:space="preserve">Kitos lėšos </t>
    </r>
    <r>
      <rPr>
        <b/>
        <sz val="8"/>
        <rFont val="Arial"/>
        <family val="2"/>
        <charset val="186"/>
      </rPr>
      <t>Kt</t>
    </r>
  </si>
  <si>
    <t>ES (Kt)</t>
  </si>
  <si>
    <t>Saugomų kultūros paveldo objektų tvarkybos darbų dalinis finansavimas</t>
  </si>
  <si>
    <t>9</t>
  </si>
  <si>
    <t>7.1.1.9.</t>
  </si>
  <si>
    <t>VBD (VIP)</t>
  </si>
  <si>
    <t>Remontuoti ir rekonstruoti kultūros įstaigų infrastruktūrą</t>
  </si>
  <si>
    <r>
      <rPr>
        <sz val="8"/>
        <rFont val="Arial"/>
        <family val="2"/>
        <charset val="186"/>
      </rPr>
      <t xml:space="preserve">Dotacija valstybės investicijų programoje numatytiems projektams įgyvendinti </t>
    </r>
    <r>
      <rPr>
        <b/>
        <sz val="8"/>
        <rFont val="Arial"/>
        <family val="2"/>
        <charset val="186"/>
      </rPr>
      <t>VBD (VIP)</t>
    </r>
  </si>
  <si>
    <r>
      <t xml:space="preserve">ES struktūrinių fondų lėšos, tenkančios projektų partneriams </t>
    </r>
    <r>
      <rPr>
        <b/>
        <sz val="8"/>
        <rFont val="Arial"/>
        <family val="2"/>
        <charset val="186"/>
      </rPr>
      <t>ES (Kt)</t>
    </r>
  </si>
  <si>
    <t>2020 m. faktas</t>
  </si>
  <si>
    <t>2021 m. asignavimai</t>
  </si>
  <si>
    <t>Saugomų mažosios architektūros (skulptūrų, kryžių, koplytėlių, koplytstulpių ir kt.) objektų tvarkymo ir priežiūros darbai</t>
  </si>
  <si>
    <r>
      <t xml:space="preserve">Savivaldybės biudžeto lėšų nepanaudoti likučiai </t>
    </r>
    <r>
      <rPr>
        <b/>
        <sz val="8"/>
        <rFont val="Arial"/>
        <family val="2"/>
        <charset val="186"/>
      </rPr>
      <t>LK</t>
    </r>
  </si>
  <si>
    <t>LK</t>
  </si>
  <si>
    <t>VBD</t>
  </si>
  <si>
    <r>
      <t xml:space="preserve">Valstybės biudžeto lėšos deleguotoms funkcijoms atlikti </t>
    </r>
    <r>
      <rPr>
        <b/>
        <sz val="8"/>
        <rFont val="Arial"/>
        <family val="2"/>
        <charset val="186"/>
      </rPr>
      <t>VBD</t>
    </r>
  </si>
  <si>
    <t>Organizuoti religinio paveldo objektų tvarkymą ir išsaugojimą</t>
  </si>
  <si>
    <t>Kultūros įstaigų elektros ir kuro išlaidų finansavimas</t>
  </si>
  <si>
    <r>
      <t xml:space="preserve">Dotacija 2020 m. savivaldybių biudžetų negautoms pajamoms padengti </t>
    </r>
    <r>
      <rPr>
        <b/>
        <sz val="8"/>
        <rFont val="Arial"/>
        <family val="2"/>
        <charset val="186"/>
      </rPr>
      <t>VBD (GNP)</t>
    </r>
  </si>
  <si>
    <t>2021-2023 METŲ KULTŪROS PAVELDO PUOSELĖJIMO IR KULTŪROS PASLAUGŲ PLĖTROS PROGRAMOS TIKSLŲ, UŽDAVINIŲ IR PRIEMONIŲ ASIGNAVIMŲ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</si>
</sst>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8" x14ac:knownFonts="1"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1"/>
      <color indexed="10"/>
      <name val="Calibri"/>
      <family val="2"/>
      <charset val="186"/>
    </font>
    <font>
      <sz val="8"/>
      <name val="Calibri"/>
      <family val="2"/>
      <charset val="186"/>
    </font>
    <font>
      <b/>
      <sz val="8"/>
      <name val="Calibri"/>
      <family val="2"/>
      <charset val="186"/>
    </font>
    <font>
      <b/>
      <sz val="7"/>
      <name val="Arial"/>
      <family val="2"/>
      <charset val="186"/>
    </font>
    <font>
      <sz val="7"/>
      <color indexed="8"/>
      <name val="Calibri"/>
      <family val="2"/>
      <charset val="186"/>
    </font>
    <font>
      <b/>
      <sz val="7"/>
      <color indexed="8"/>
      <name val="Calibri"/>
      <family val="2"/>
      <charset val="186"/>
    </font>
    <font>
      <b/>
      <sz val="7"/>
      <name val="Calibri"/>
      <family val="2"/>
      <charset val="186"/>
    </font>
    <font>
      <sz val="7"/>
      <name val="Calibri"/>
      <family val="2"/>
      <charset val="186"/>
    </font>
    <font>
      <sz val="7"/>
      <name val="Arial"/>
      <family val="2"/>
      <charset val="186"/>
    </font>
    <font>
      <b/>
      <sz val="12"/>
      <name val="Arial"/>
      <family val="2"/>
      <charset val="186"/>
    </font>
    <font>
      <sz val="8"/>
      <color indexed="17"/>
      <name val="Arial"/>
      <family val="2"/>
      <charset val="186"/>
    </font>
    <font>
      <sz val="8"/>
      <color indexed="8"/>
      <name val="Calibri"/>
      <family val="2"/>
      <charset val="186"/>
    </font>
    <font>
      <b/>
      <sz val="8"/>
      <color indexed="8"/>
      <name val="Calibri"/>
      <family val="2"/>
      <charset val="186"/>
    </font>
    <font>
      <sz val="10"/>
      <color indexed="8"/>
      <name val="Calibri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/>
  </cellStyleXfs>
  <cellXfs count="580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1" fillId="0" borderId="0" xfId="0" applyFont="1" applyProtection="1"/>
    <xf numFmtId="0" fontId="1" fillId="0" borderId="0" xfId="0" applyFont="1" applyFill="1" applyProtection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/>
    <xf numFmtId="0" fontId="10" fillId="0" borderId="0" xfId="0" applyFont="1"/>
    <xf numFmtId="164" fontId="6" fillId="0" borderId="0" xfId="0" applyNumberFormat="1" applyFont="1" applyProtection="1"/>
    <xf numFmtId="164" fontId="5" fillId="0" borderId="0" xfId="0" applyNumberFormat="1" applyFont="1" applyProtection="1"/>
    <xf numFmtId="164" fontId="1" fillId="0" borderId="19" xfId="0" applyNumberFormat="1" applyFont="1" applyBorder="1" applyAlignment="1" applyProtection="1">
      <alignment horizontal="centerContinuous" vertical="center" wrapText="1"/>
    </xf>
    <xf numFmtId="164" fontId="1" fillId="0" borderId="3" xfId="0" applyNumberFormat="1" applyFont="1" applyBorder="1" applyAlignment="1" applyProtection="1">
      <alignment horizontal="center" vertical="center" textRotation="90"/>
    </xf>
    <xf numFmtId="164" fontId="1" fillId="0" borderId="3" xfId="0" applyNumberFormat="1" applyFont="1" applyBorder="1" applyAlignment="1" applyProtection="1">
      <alignment horizontal="center" vertical="center" textRotation="90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6" borderId="21" xfId="0" applyNumberFormat="1" applyFont="1" applyFill="1" applyBorder="1" applyAlignment="1">
      <alignment horizontal="center" vertical="center" wrapText="1"/>
    </xf>
    <xf numFmtId="164" fontId="1" fillId="6" borderId="22" xfId="0" applyNumberFormat="1" applyFont="1" applyFill="1" applyBorder="1" applyAlignment="1">
      <alignment horizontal="center" vertical="center" wrapText="1"/>
    </xf>
    <xf numFmtId="164" fontId="1" fillId="6" borderId="23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6" borderId="26" xfId="0" applyNumberFormat="1" applyFont="1" applyFill="1" applyBorder="1" applyAlignment="1">
      <alignment horizontal="center" vertical="center" wrapText="1"/>
    </xf>
    <xf numFmtId="164" fontId="1" fillId="6" borderId="2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164" fontId="1" fillId="5" borderId="21" xfId="0" applyNumberFormat="1" applyFont="1" applyFill="1" applyBorder="1" applyAlignment="1">
      <alignment horizontal="center" vertical="center" wrapText="1"/>
    </xf>
    <xf numFmtId="164" fontId="1" fillId="5" borderId="26" xfId="0" applyNumberFormat="1" applyFont="1" applyFill="1" applyBorder="1" applyAlignment="1">
      <alignment horizontal="center" vertical="center" wrapText="1"/>
    </xf>
    <xf numFmtId="164" fontId="1" fillId="5" borderId="27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2" fillId="4" borderId="21" xfId="0" applyNumberFormat="1" applyFont="1" applyFill="1" applyBorder="1" applyAlignment="1">
      <alignment horizontal="center" vertical="center" wrapText="1"/>
    </xf>
    <xf numFmtId="164" fontId="2" fillId="4" borderId="2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/>
    <xf numFmtId="164" fontId="1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4" fontId="1" fillId="0" borderId="16" xfId="0" applyNumberFormat="1" applyFont="1" applyFill="1" applyBorder="1" applyAlignment="1">
      <alignment horizontal="center" vertical="center" wrapText="1"/>
    </xf>
    <xf numFmtId="164" fontId="1" fillId="0" borderId="44" xfId="0" applyNumberFormat="1" applyFont="1" applyFill="1" applyBorder="1" applyAlignment="1">
      <alignment horizontal="center" vertical="center" wrapText="1"/>
    </xf>
    <xf numFmtId="164" fontId="1" fillId="10" borderId="26" xfId="0" applyNumberFormat="1" applyFont="1" applyFill="1" applyBorder="1" applyAlignment="1">
      <alignment horizontal="center" vertical="center" wrapText="1"/>
    </xf>
    <xf numFmtId="164" fontId="1" fillId="10" borderId="21" xfId="0" applyNumberFormat="1" applyFont="1" applyFill="1" applyBorder="1" applyAlignment="1">
      <alignment horizontal="center" vertical="center" wrapText="1"/>
    </xf>
    <xf numFmtId="164" fontId="1" fillId="10" borderId="2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Protection="1"/>
    <xf numFmtId="0" fontId="15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horizontal="left"/>
    </xf>
    <xf numFmtId="0" fontId="16" fillId="0" borderId="0" xfId="0" applyFont="1" applyProtection="1"/>
    <xf numFmtId="0" fontId="1" fillId="2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164" fontId="1" fillId="10" borderId="2" xfId="0" applyNumberFormat="1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>
      <alignment horizontal="center" vertical="center" wrapText="1"/>
    </xf>
    <xf numFmtId="164" fontId="1" fillId="0" borderId="60" xfId="0" applyNumberFormat="1" applyFont="1" applyFill="1" applyBorder="1" applyAlignment="1">
      <alignment horizontal="center" vertical="center" wrapText="1"/>
    </xf>
    <xf numFmtId="164" fontId="1" fillId="0" borderId="56" xfId="0" applyNumberFormat="1" applyFont="1" applyFill="1" applyBorder="1" applyAlignment="1">
      <alignment horizontal="center" vertical="center" wrapText="1"/>
    </xf>
    <xf numFmtId="164" fontId="1" fillId="10" borderId="34" xfId="0" applyNumberFormat="1" applyFont="1" applyFill="1" applyBorder="1" applyAlignment="1">
      <alignment horizontal="center" vertical="center" wrapText="1"/>
    </xf>
    <xf numFmtId="164" fontId="1" fillId="10" borderId="12" xfId="0" applyNumberFormat="1" applyFont="1" applyFill="1" applyBorder="1" applyAlignment="1">
      <alignment horizontal="center" vertical="center" wrapText="1"/>
    </xf>
    <xf numFmtId="164" fontId="1" fillId="6" borderId="41" xfId="0" applyNumberFormat="1" applyFont="1" applyFill="1" applyBorder="1" applyAlignment="1">
      <alignment horizontal="center" vertical="center" wrapText="1"/>
    </xf>
    <xf numFmtId="164" fontId="1" fillId="6" borderId="43" xfId="0" applyNumberFormat="1" applyFont="1" applyFill="1" applyBorder="1" applyAlignment="1">
      <alignment horizontal="center" vertical="center" wrapText="1"/>
    </xf>
    <xf numFmtId="164" fontId="1" fillId="6" borderId="37" xfId="0" applyNumberFormat="1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5" borderId="63" xfId="0" applyNumberFormat="1" applyFont="1" applyFill="1" applyBorder="1" applyAlignment="1">
      <alignment horizontal="center" vertical="center" wrapText="1"/>
    </xf>
    <xf numFmtId="164" fontId="1" fillId="5" borderId="64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64" fontId="1" fillId="12" borderId="17" xfId="0" applyNumberFormat="1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164" fontId="1" fillId="0" borderId="41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6" borderId="21" xfId="0" applyNumberFormat="1" applyFont="1" applyFill="1" applyBorder="1" applyAlignment="1">
      <alignment horizontal="center" vertical="center" wrapText="1"/>
    </xf>
    <xf numFmtId="164" fontId="1" fillId="6" borderId="22" xfId="0" applyNumberFormat="1" applyFont="1" applyFill="1" applyBorder="1" applyAlignment="1">
      <alignment horizontal="center" vertical="center" wrapText="1"/>
    </xf>
    <xf numFmtId="164" fontId="1" fillId="6" borderId="23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5" borderId="21" xfId="0" applyNumberFormat="1" applyFont="1" applyFill="1" applyBorder="1" applyAlignment="1">
      <alignment horizontal="center" vertical="center" wrapText="1"/>
    </xf>
    <xf numFmtId="164" fontId="1" fillId="5" borderId="26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64" fontId="1" fillId="0" borderId="6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58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164" fontId="1" fillId="0" borderId="49" xfId="0" applyNumberFormat="1" applyFont="1" applyFill="1" applyBorder="1" applyAlignment="1">
      <alignment horizontal="center" vertical="center" wrapText="1"/>
    </xf>
    <xf numFmtId="164" fontId="1" fillId="12" borderId="38" xfId="0" applyNumberFormat="1" applyFont="1" applyFill="1" applyBorder="1" applyAlignment="1">
      <alignment horizontal="center" vertical="center" wrapText="1"/>
    </xf>
    <xf numFmtId="164" fontId="1" fillId="12" borderId="39" xfId="0" applyNumberFormat="1" applyFont="1" applyFill="1" applyBorder="1" applyAlignment="1">
      <alignment horizontal="center" vertical="center" wrapText="1"/>
    </xf>
    <xf numFmtId="164" fontId="1" fillId="12" borderId="1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3" borderId="68" xfId="0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164" fontId="1" fillId="3" borderId="39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" fillId="6" borderId="72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4" fontId="1" fillId="0" borderId="82" xfId="0" applyNumberFormat="1" applyFont="1" applyFill="1" applyBorder="1" applyAlignment="1">
      <alignment horizontal="center" vertical="center" wrapText="1"/>
    </xf>
    <xf numFmtId="164" fontId="1" fillId="0" borderId="79" xfId="0" applyNumberFormat="1" applyFont="1" applyFill="1" applyBorder="1" applyAlignment="1">
      <alignment horizontal="center" vertical="center" wrapText="1"/>
    </xf>
    <xf numFmtId="164" fontId="1" fillId="0" borderId="83" xfId="0" applyNumberFormat="1" applyFont="1" applyFill="1" applyBorder="1" applyAlignment="1">
      <alignment horizontal="center" vertical="center" wrapText="1"/>
    </xf>
    <xf numFmtId="164" fontId="1" fillId="0" borderId="74" xfId="0" applyNumberFormat="1" applyFont="1" applyFill="1" applyBorder="1" applyAlignment="1">
      <alignment horizontal="center" vertical="center" wrapText="1"/>
    </xf>
    <xf numFmtId="164" fontId="1" fillId="0" borderId="84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164" fontId="1" fillId="0" borderId="8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10" borderId="18" xfId="0" applyNumberFormat="1" applyFont="1" applyFill="1" applyBorder="1" applyAlignment="1">
      <alignment horizontal="center" vertical="center" wrapText="1"/>
    </xf>
    <xf numFmtId="164" fontId="1" fillId="10" borderId="16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6" borderId="93" xfId="0" applyNumberFormat="1" applyFont="1" applyFill="1" applyBorder="1" applyAlignment="1">
      <alignment horizontal="center" vertical="center" wrapText="1"/>
    </xf>
    <xf numFmtId="0" fontId="0" fillId="0" borderId="94" xfId="0" applyBorder="1"/>
    <xf numFmtId="164" fontId="1" fillId="0" borderId="37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40" xfId="0" applyNumberFormat="1" applyFont="1" applyFill="1" applyBorder="1" applyAlignment="1">
      <alignment horizontal="center" vertical="center" wrapText="1"/>
    </xf>
    <xf numFmtId="164" fontId="1" fillId="0" borderId="95" xfId="0" applyNumberFormat="1" applyFont="1" applyFill="1" applyBorder="1" applyAlignment="1">
      <alignment horizontal="center" vertical="center" wrapText="1"/>
    </xf>
    <xf numFmtId="164" fontId="1" fillId="0" borderId="99" xfId="0" applyNumberFormat="1" applyFont="1" applyFill="1" applyBorder="1" applyAlignment="1">
      <alignment horizontal="center" vertical="center" wrapText="1"/>
    </xf>
    <xf numFmtId="164" fontId="1" fillId="0" borderId="97" xfId="0" applyNumberFormat="1" applyFont="1" applyFill="1" applyBorder="1" applyAlignment="1">
      <alignment horizontal="center" vertical="center" wrapText="1"/>
    </xf>
    <xf numFmtId="164" fontId="1" fillId="3" borderId="97" xfId="0" applyNumberFormat="1" applyFont="1" applyFill="1" applyBorder="1" applyAlignment="1">
      <alignment horizontal="center" vertical="center" wrapText="1"/>
    </xf>
    <xf numFmtId="164" fontId="1" fillId="0" borderId="100" xfId="0" applyNumberFormat="1" applyFont="1" applyFill="1" applyBorder="1" applyAlignment="1">
      <alignment horizontal="center" vertical="center" wrapText="1"/>
    </xf>
    <xf numFmtId="164" fontId="1" fillId="0" borderId="101" xfId="0" applyNumberFormat="1" applyFont="1" applyFill="1" applyBorder="1" applyAlignment="1">
      <alignment horizontal="center" vertical="center" wrapText="1"/>
    </xf>
    <xf numFmtId="164" fontId="1" fillId="0" borderId="98" xfId="0" applyNumberFormat="1" applyFont="1" applyFill="1" applyBorder="1" applyAlignment="1">
      <alignment horizontal="center" vertical="center" wrapText="1"/>
    </xf>
    <xf numFmtId="164" fontId="1" fillId="3" borderId="71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102" xfId="0" applyFont="1" applyFill="1" applyBorder="1" applyAlignment="1">
      <alignment horizontal="center" vertical="center" wrapText="1"/>
    </xf>
    <xf numFmtId="164" fontId="1" fillId="0" borderId="66" xfId="0" applyNumberFormat="1" applyFont="1" applyFill="1" applyBorder="1" applyAlignment="1">
      <alignment horizontal="center" vertical="center" wrapText="1"/>
    </xf>
    <xf numFmtId="164" fontId="1" fillId="6" borderId="18" xfId="0" applyNumberFormat="1" applyFont="1" applyFill="1" applyBorder="1" applyAlignment="1">
      <alignment horizontal="center" vertical="center" wrapText="1"/>
    </xf>
    <xf numFmtId="164" fontId="1" fillId="6" borderId="16" xfId="0" applyNumberFormat="1" applyFont="1" applyFill="1" applyBorder="1" applyAlignment="1">
      <alignment horizontal="center" vertical="center" wrapText="1"/>
    </xf>
    <xf numFmtId="164" fontId="1" fillId="6" borderId="13" xfId="0" applyNumberFormat="1" applyFont="1" applyFill="1" applyBorder="1" applyAlignment="1">
      <alignment horizontal="center" vertical="center" wrapText="1"/>
    </xf>
    <xf numFmtId="164" fontId="1" fillId="3" borderId="56" xfId="0" applyNumberFormat="1" applyFont="1" applyFill="1" applyBorder="1" applyAlignment="1">
      <alignment horizontal="center" vertical="center" wrapText="1"/>
    </xf>
    <xf numFmtId="164" fontId="1" fillId="6" borderId="28" xfId="0" applyNumberFormat="1" applyFont="1" applyFill="1" applyBorder="1" applyAlignment="1">
      <alignment horizontal="center" vertical="center" wrapText="1"/>
    </xf>
    <xf numFmtId="164" fontId="1" fillId="6" borderId="20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3" borderId="60" xfId="0" applyNumberFormat="1" applyFont="1" applyFill="1" applyBorder="1" applyAlignment="1">
      <alignment horizontal="center" vertical="center" wrapText="1"/>
    </xf>
    <xf numFmtId="164" fontId="1" fillId="0" borderId="61" xfId="0" applyNumberFormat="1" applyFont="1" applyFill="1" applyBorder="1" applyAlignment="1">
      <alignment horizontal="center" vertical="center" wrapText="1"/>
    </xf>
    <xf numFmtId="164" fontId="1" fillId="6" borderId="50" xfId="0" applyNumberFormat="1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44" xfId="0" applyNumberFormat="1" applyFont="1" applyBorder="1" applyAlignment="1">
      <alignment horizontal="center" vertical="center" wrapText="1"/>
    </xf>
    <xf numFmtId="0" fontId="1" fillId="3" borderId="104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10" borderId="22" xfId="0" applyNumberFormat="1" applyFont="1" applyFill="1" applyBorder="1" applyAlignment="1">
      <alignment horizontal="center" vertical="center" wrapText="1"/>
    </xf>
    <xf numFmtId="164" fontId="1" fillId="5" borderId="105" xfId="0" applyNumberFormat="1" applyFont="1" applyFill="1" applyBorder="1" applyAlignment="1">
      <alignment horizontal="center" vertical="center" wrapText="1"/>
    </xf>
    <xf numFmtId="164" fontId="1" fillId="5" borderId="22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 wrapText="1"/>
    </xf>
    <xf numFmtId="164" fontId="1" fillId="6" borderId="30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 wrapText="1"/>
    </xf>
    <xf numFmtId="164" fontId="1" fillId="0" borderId="37" xfId="0" applyNumberFormat="1" applyFont="1" applyBorder="1" applyAlignment="1">
      <alignment horizontal="center" vertical="center" wrapText="1"/>
    </xf>
    <xf numFmtId="164" fontId="1" fillId="0" borderId="5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1" fillId="10" borderId="106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15" fillId="0" borderId="0" xfId="0" applyFon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9" xfId="0" quotePrefix="1" applyFont="1" applyBorder="1" applyAlignment="1">
      <alignment vertical="center" wrapText="1"/>
    </xf>
    <xf numFmtId="0" fontId="1" fillId="3" borderId="45" xfId="0" applyFont="1" applyFill="1" applyBorder="1" applyAlignment="1">
      <alignment horizontal="center" vertical="center" wrapText="1"/>
    </xf>
    <xf numFmtId="164" fontId="1" fillId="6" borderId="48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/>
    <xf numFmtId="0" fontId="12" fillId="0" borderId="0" xfId="0" applyFont="1" applyFill="1" applyAlignment="1">
      <alignment horizontal="center"/>
    </xf>
    <xf numFmtId="164" fontId="11" fillId="0" borderId="0" xfId="0" applyNumberFormat="1" applyFont="1"/>
    <xf numFmtId="164" fontId="0" fillId="0" borderId="0" xfId="0" applyNumberFormat="1"/>
    <xf numFmtId="0" fontId="1" fillId="0" borderId="10" xfId="0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14" fontId="17" fillId="0" borderId="0" xfId="0" applyNumberFormat="1" applyFont="1" applyFill="1" applyAlignment="1">
      <alignment horizontal="center" vertical="center"/>
    </xf>
    <xf numFmtId="0" fontId="1" fillId="12" borderId="11" xfId="0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2" fillId="0" borderId="108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0" fontId="1" fillId="0" borderId="19" xfId="0" quotePrefix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164" fontId="1" fillId="0" borderId="58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35" xfId="0" applyNumberFormat="1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/>
    </xf>
    <xf numFmtId="164" fontId="2" fillId="0" borderId="3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12" borderId="18" xfId="0" applyNumberFormat="1" applyFont="1" applyFill="1" applyBorder="1" applyAlignment="1">
      <alignment horizontal="center" vertical="center" wrapText="1"/>
    </xf>
    <xf numFmtId="164" fontId="1" fillId="12" borderId="16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12" borderId="87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17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164" fontId="1" fillId="0" borderId="47" xfId="0" applyNumberFormat="1" applyFont="1" applyFill="1" applyBorder="1" applyAlignment="1">
      <alignment horizontal="center" vertical="center" wrapText="1"/>
    </xf>
    <xf numFmtId="164" fontId="1" fillId="12" borderId="0" xfId="0" applyNumberFormat="1" applyFont="1" applyFill="1" applyBorder="1" applyAlignment="1">
      <alignment horizontal="center" vertical="center" wrapText="1"/>
    </xf>
    <xf numFmtId="164" fontId="1" fillId="12" borderId="42" xfId="0" applyNumberFormat="1" applyFont="1" applyFill="1" applyBorder="1" applyAlignment="1">
      <alignment horizontal="center" vertical="center" wrapText="1"/>
    </xf>
    <xf numFmtId="0" fontId="1" fillId="12" borderId="25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164" fontId="1" fillId="12" borderId="8" xfId="0" applyNumberFormat="1" applyFont="1" applyFill="1" applyBorder="1" applyAlignment="1">
      <alignment horizontal="center" vertical="center" wrapText="1"/>
    </xf>
    <xf numFmtId="164" fontId="1" fillId="12" borderId="28" xfId="0" applyNumberFormat="1" applyFont="1" applyFill="1" applyBorder="1" applyAlignment="1">
      <alignment horizontal="center" vertical="center" wrapText="1"/>
    </xf>
    <xf numFmtId="164" fontId="1" fillId="12" borderId="20" xfId="0" applyNumberFormat="1" applyFont="1" applyFill="1" applyBorder="1" applyAlignment="1">
      <alignment horizontal="center" vertical="center" wrapText="1"/>
    </xf>
    <xf numFmtId="164" fontId="1" fillId="12" borderId="13" xfId="0" applyNumberFormat="1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164" fontId="1" fillId="12" borderId="24" xfId="0" applyNumberFormat="1" applyFont="1" applyFill="1" applyBorder="1" applyAlignment="1">
      <alignment horizontal="center" vertical="center" wrapText="1"/>
    </xf>
    <xf numFmtId="164" fontId="1" fillId="12" borderId="29" xfId="0" applyNumberFormat="1" applyFont="1" applyFill="1" applyBorder="1" applyAlignment="1">
      <alignment horizontal="center" vertical="center" wrapText="1"/>
    </xf>
    <xf numFmtId="164" fontId="1" fillId="12" borderId="19" xfId="0" applyNumberFormat="1" applyFont="1" applyFill="1" applyBorder="1" applyAlignment="1">
      <alignment horizontal="center" vertical="center" wrapText="1"/>
    </xf>
    <xf numFmtId="164" fontId="1" fillId="12" borderId="10" xfId="0" applyNumberFormat="1" applyFont="1" applyFill="1" applyBorder="1" applyAlignment="1">
      <alignment horizontal="center" vertical="center" wrapText="1"/>
    </xf>
    <xf numFmtId="164" fontId="1" fillId="12" borderId="58" xfId="0" applyNumberFormat="1" applyFont="1" applyFill="1" applyBorder="1" applyAlignment="1">
      <alignment horizontal="center" vertical="center" wrapText="1"/>
    </xf>
    <xf numFmtId="164" fontId="1" fillId="12" borderId="41" xfId="0" applyNumberFormat="1" applyFont="1" applyFill="1" applyBorder="1" applyAlignment="1">
      <alignment horizontal="center" vertical="center" wrapText="1"/>
    </xf>
    <xf numFmtId="164" fontId="1" fillId="12" borderId="37" xfId="0" applyNumberFormat="1" applyFont="1" applyFill="1" applyBorder="1" applyAlignment="1">
      <alignment horizontal="center" vertical="center" wrapText="1"/>
    </xf>
    <xf numFmtId="165" fontId="1" fillId="0" borderId="43" xfId="0" applyNumberFormat="1" applyFont="1" applyBorder="1" applyAlignment="1">
      <alignment horizontal="center" vertical="center" wrapText="1"/>
    </xf>
    <xf numFmtId="165" fontId="1" fillId="0" borderId="58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3" borderId="85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4" fontId="1" fillId="6" borderId="34" xfId="0" applyNumberFormat="1" applyFont="1" applyFill="1" applyBorder="1" applyAlignment="1">
      <alignment horizontal="center" vertical="center" wrapText="1"/>
    </xf>
    <xf numFmtId="164" fontId="1" fillId="6" borderId="57" xfId="0" applyNumberFormat="1" applyFont="1" applyFill="1" applyBorder="1" applyAlignment="1">
      <alignment horizontal="center" vertical="center" wrapText="1"/>
    </xf>
    <xf numFmtId="164" fontId="1" fillId="6" borderId="58" xfId="0" applyNumberFormat="1" applyFont="1" applyFill="1" applyBorder="1" applyAlignment="1">
      <alignment horizontal="center" vertical="center" wrapText="1"/>
    </xf>
    <xf numFmtId="164" fontId="1" fillId="6" borderId="62" xfId="0" applyNumberFormat="1" applyFont="1" applyFill="1" applyBorder="1" applyAlignment="1">
      <alignment horizontal="center" vertical="center" wrapText="1"/>
    </xf>
    <xf numFmtId="164" fontId="1" fillId="6" borderId="38" xfId="0" applyNumberFormat="1" applyFont="1" applyFill="1" applyBorder="1" applyAlignment="1">
      <alignment horizontal="center" vertical="center" wrapText="1"/>
    </xf>
    <xf numFmtId="164" fontId="1" fillId="6" borderId="40" xfId="0" applyNumberFormat="1" applyFont="1" applyFill="1" applyBorder="1" applyAlignment="1">
      <alignment horizontal="center" vertical="center" wrapText="1"/>
    </xf>
    <xf numFmtId="164" fontId="1" fillId="6" borderId="85" xfId="0" applyNumberFormat="1" applyFont="1" applyFill="1" applyBorder="1" applyAlignment="1">
      <alignment horizontal="center" vertical="center" wrapText="1"/>
    </xf>
    <xf numFmtId="164" fontId="14" fillId="0" borderId="56" xfId="0" applyNumberFormat="1" applyFont="1" applyFill="1" applyBorder="1" applyAlignment="1">
      <alignment horizontal="center"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164" fontId="1" fillId="0" borderId="60" xfId="0" applyNumberFormat="1" applyFont="1" applyBorder="1" applyAlignment="1">
      <alignment horizontal="center" vertical="center" wrapText="1"/>
    </xf>
    <xf numFmtId="164" fontId="1" fillId="0" borderId="56" xfId="0" applyNumberFormat="1" applyFont="1" applyBorder="1" applyAlignment="1">
      <alignment horizontal="center" vertical="center" wrapText="1"/>
    </xf>
    <xf numFmtId="164" fontId="1" fillId="0" borderId="62" xfId="0" applyNumberFormat="1" applyFont="1" applyBorder="1" applyAlignment="1">
      <alignment horizontal="center" vertical="center" wrapText="1"/>
    </xf>
    <xf numFmtId="164" fontId="1" fillId="0" borderId="53" xfId="0" applyNumberFormat="1" applyFont="1" applyFill="1" applyBorder="1" applyAlignment="1">
      <alignment horizontal="center" vertical="center" wrapText="1"/>
    </xf>
    <xf numFmtId="164" fontId="1" fillId="5" borderId="34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2" fillId="0" borderId="59" xfId="0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64" fontId="1" fillId="3" borderId="109" xfId="0" applyNumberFormat="1" applyFont="1" applyFill="1" applyBorder="1" applyAlignment="1">
      <alignment horizontal="center" vertical="center" wrapText="1"/>
    </xf>
    <xf numFmtId="164" fontId="1" fillId="0" borderId="11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12" borderId="45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5" xfId="0" quotePrefix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right" vertical="center" wrapText="1"/>
    </xf>
    <xf numFmtId="0" fontId="1" fillId="6" borderId="52" xfId="0" applyFont="1" applyFill="1" applyBorder="1" applyAlignment="1">
      <alignment horizontal="right" vertical="center" wrapText="1"/>
    </xf>
    <xf numFmtId="0" fontId="1" fillId="6" borderId="23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left" vertical="center"/>
    </xf>
    <xf numFmtId="0" fontId="1" fillId="5" borderId="52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0" fontId="1" fillId="0" borderId="45" xfId="0" quotePrefix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10" borderId="51" xfId="0" applyFont="1" applyFill="1" applyBorder="1" applyAlignment="1">
      <alignment horizontal="right" vertical="center" wrapText="1"/>
    </xf>
    <xf numFmtId="0" fontId="1" fillId="10" borderId="52" xfId="0" applyFont="1" applyFill="1" applyBorder="1" applyAlignment="1">
      <alignment horizontal="right" vertical="center" wrapText="1"/>
    </xf>
    <xf numFmtId="0" fontId="1" fillId="10" borderId="23" xfId="0" applyFont="1" applyFill="1" applyBorder="1" applyAlignment="1">
      <alignment horizontal="right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left" vertical="center" wrapText="1"/>
    </xf>
    <xf numFmtId="0" fontId="1" fillId="0" borderId="19" xfId="0" quotePrefix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42" xfId="0" quotePrefix="1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right" vertical="center" wrapText="1"/>
    </xf>
    <xf numFmtId="0" fontId="1" fillId="5" borderId="52" xfId="0" applyFont="1" applyFill="1" applyBorder="1" applyAlignment="1">
      <alignment horizontal="right" vertical="center" wrapText="1"/>
    </xf>
    <xf numFmtId="0" fontId="1" fillId="5" borderId="23" xfId="0" applyFont="1" applyFill="1" applyBorder="1" applyAlignment="1">
      <alignment horizontal="right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right" vertical="center" wrapText="1"/>
    </xf>
    <xf numFmtId="0" fontId="1" fillId="5" borderId="47" xfId="0" applyFont="1" applyFill="1" applyBorder="1" applyAlignment="1">
      <alignment horizontal="right" vertical="center" wrapText="1"/>
    </xf>
    <xf numFmtId="0" fontId="1" fillId="5" borderId="48" xfId="0" applyFont="1" applyFill="1" applyBorder="1" applyAlignment="1">
      <alignment horizontal="right" vertical="center" wrapText="1"/>
    </xf>
    <xf numFmtId="0" fontId="1" fillId="2" borderId="51" xfId="0" applyFont="1" applyFill="1" applyBorder="1" applyAlignment="1">
      <alignment horizontal="right" vertical="center" wrapText="1"/>
    </xf>
    <xf numFmtId="0" fontId="1" fillId="2" borderId="52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1" fillId="2" borderId="51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right" vertical="center" wrapText="1"/>
    </xf>
    <xf numFmtId="0" fontId="1" fillId="5" borderId="85" xfId="0" applyFont="1" applyFill="1" applyBorder="1" applyAlignment="1">
      <alignment horizontal="righ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64" fontId="1" fillId="0" borderId="53" xfId="0" applyNumberFormat="1" applyFont="1" applyBorder="1" applyAlignment="1" applyProtection="1">
      <alignment horizontal="center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textRotation="90"/>
    </xf>
    <xf numFmtId="164" fontId="5" fillId="0" borderId="38" xfId="0" applyNumberFormat="1" applyFont="1" applyBorder="1"/>
    <xf numFmtId="164" fontId="1" fillId="0" borderId="11" xfId="0" applyNumberFormat="1" applyFont="1" applyBorder="1" applyAlignment="1" applyProtection="1">
      <alignment horizontal="center" vertical="center" wrapText="1"/>
    </xf>
    <xf numFmtId="164" fontId="5" fillId="0" borderId="36" xfId="0" applyNumberFormat="1" applyFont="1" applyBorder="1"/>
    <xf numFmtId="164" fontId="5" fillId="0" borderId="35" xfId="0" applyNumberFormat="1" applyFont="1" applyBorder="1"/>
    <xf numFmtId="164" fontId="1" fillId="0" borderId="4" xfId="0" applyNumberFormat="1" applyFont="1" applyBorder="1" applyAlignment="1" applyProtection="1">
      <alignment horizontal="center" vertical="center" textRotation="90" wrapText="1"/>
    </xf>
    <xf numFmtId="164" fontId="5" fillId="0" borderId="14" xfId="0" applyNumberFormat="1" applyFont="1" applyBorder="1"/>
    <xf numFmtId="49" fontId="1" fillId="0" borderId="45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77" xfId="0" quotePrefix="1" applyFont="1" applyBorder="1" applyAlignment="1">
      <alignment horizontal="center" vertical="center" wrapText="1"/>
    </xf>
    <xf numFmtId="0" fontId="1" fillId="0" borderId="78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0" fillId="0" borderId="52" xfId="0" applyBorder="1" applyAlignment="1"/>
    <xf numFmtId="0" fontId="0" fillId="0" borderId="23" xfId="0" applyBorder="1" applyAlignment="1"/>
    <xf numFmtId="0" fontId="1" fillId="0" borderId="4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1" fillId="6" borderId="88" xfId="0" applyFont="1" applyFill="1" applyBorder="1" applyAlignment="1">
      <alignment horizontal="right" vertical="center" wrapText="1"/>
    </xf>
    <xf numFmtId="0" fontId="1" fillId="6" borderId="89" xfId="0" applyFont="1" applyFill="1" applyBorder="1" applyAlignment="1">
      <alignment horizontal="right" vertical="center" wrapText="1"/>
    </xf>
    <xf numFmtId="0" fontId="1" fillId="6" borderId="90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12" borderId="57" xfId="0" applyFont="1" applyFill="1" applyBorder="1" applyAlignment="1">
      <alignment horizontal="center" vertical="center" wrapText="1"/>
    </xf>
    <xf numFmtId="0" fontId="1" fillId="12" borderId="58" xfId="0" applyFont="1" applyFill="1" applyBorder="1" applyAlignment="1">
      <alignment horizontal="center" vertical="center" wrapText="1"/>
    </xf>
    <xf numFmtId="0" fontId="1" fillId="11" borderId="86" xfId="0" applyFont="1" applyFill="1" applyBorder="1" applyAlignment="1">
      <alignment horizontal="center" vertical="center" wrapText="1"/>
    </xf>
    <xf numFmtId="0" fontId="1" fillId="11" borderId="75" xfId="0" applyFont="1" applyFill="1" applyBorder="1" applyAlignment="1">
      <alignment horizontal="center" vertical="center" wrapText="1"/>
    </xf>
    <xf numFmtId="0" fontId="1" fillId="9" borderId="67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12" borderId="39" xfId="0" applyFont="1" applyFill="1" applyBorder="1" applyAlignment="1">
      <alignment horizontal="center" vertical="center" wrapText="1"/>
    </xf>
    <xf numFmtId="0" fontId="1" fillId="12" borderId="80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left" vertical="center" wrapText="1"/>
    </xf>
    <xf numFmtId="0" fontId="1" fillId="0" borderId="79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left"/>
    </xf>
    <xf numFmtId="0" fontId="2" fillId="0" borderId="51" xfId="0" applyFont="1" applyBorder="1" applyAlignment="1">
      <alignment horizontal="right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4" borderId="51" xfId="0" applyFont="1" applyFill="1" applyBorder="1" applyAlignment="1">
      <alignment horizontal="right" vertical="center" wrapText="1"/>
    </xf>
    <xf numFmtId="0" fontId="2" fillId="4" borderId="52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58" xfId="0" applyBorder="1" applyAlignment="1">
      <alignment horizontal="center" vertical="center" wrapText="1"/>
    </xf>
    <xf numFmtId="0" fontId="1" fillId="12" borderId="3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6" borderId="69" xfId="0" applyFont="1" applyFill="1" applyBorder="1" applyAlignment="1">
      <alignment horizontal="right" vertical="center" wrapText="1"/>
    </xf>
    <xf numFmtId="0" fontId="1" fillId="6" borderId="70" xfId="0" applyFont="1" applyFill="1" applyBorder="1" applyAlignment="1">
      <alignment horizontal="right" vertical="center" wrapText="1"/>
    </xf>
    <xf numFmtId="0" fontId="1" fillId="6" borderId="91" xfId="0" applyFont="1" applyFill="1" applyBorder="1" applyAlignment="1">
      <alignment horizontal="right" vertical="center" wrapText="1"/>
    </xf>
    <xf numFmtId="0" fontId="1" fillId="2" borderId="46" xfId="0" applyFont="1" applyFill="1" applyBorder="1" applyAlignment="1">
      <alignment horizontal="right" vertical="center" wrapText="1"/>
    </xf>
    <xf numFmtId="0" fontId="1" fillId="2" borderId="47" xfId="0" applyFont="1" applyFill="1" applyBorder="1" applyAlignment="1">
      <alignment horizontal="right" vertical="center" wrapText="1"/>
    </xf>
    <xf numFmtId="0" fontId="1" fillId="2" borderId="48" xfId="0" applyFont="1" applyFill="1" applyBorder="1" applyAlignment="1">
      <alignment horizontal="right" vertical="center" wrapText="1"/>
    </xf>
    <xf numFmtId="0" fontId="1" fillId="6" borderId="21" xfId="0" applyFont="1" applyFill="1" applyBorder="1" applyAlignment="1">
      <alignment horizontal="right" vertical="center" wrapText="1"/>
    </xf>
    <xf numFmtId="0" fontId="1" fillId="6" borderId="26" xfId="0" applyFont="1" applyFill="1" applyBorder="1" applyAlignment="1">
      <alignment horizontal="right" vertical="center" wrapText="1"/>
    </xf>
    <xf numFmtId="0" fontId="1" fillId="6" borderId="27" xfId="0" applyFont="1" applyFill="1" applyBorder="1" applyAlignment="1">
      <alignment horizontal="right" vertical="center" wrapText="1"/>
    </xf>
    <xf numFmtId="0" fontId="1" fillId="12" borderId="3" xfId="0" applyFont="1" applyFill="1" applyBorder="1" applyAlignment="1">
      <alignment horizontal="left" vertical="center" wrapText="1"/>
    </xf>
    <xf numFmtId="0" fontId="1" fillId="12" borderId="20" xfId="0" applyFont="1" applyFill="1" applyBorder="1" applyAlignment="1">
      <alignment horizontal="left" vertical="center" wrapText="1"/>
    </xf>
    <xf numFmtId="0" fontId="1" fillId="5" borderId="53" xfId="0" applyFont="1" applyFill="1" applyBorder="1" applyAlignment="1">
      <alignment horizontal="right" vertical="center" wrapText="1"/>
    </xf>
    <xf numFmtId="0" fontId="1" fillId="5" borderId="65" xfId="0" applyFont="1" applyFill="1" applyBorder="1" applyAlignment="1">
      <alignment horizontal="right" vertical="center" wrapText="1"/>
    </xf>
    <xf numFmtId="0" fontId="1" fillId="5" borderId="6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" fillId="0" borderId="11" xfId="0" quotePrefix="1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4" xfId="0" applyFont="1" applyFill="1" applyBorder="1" applyAlignment="1">
      <alignment horizontal="left" vertical="center" wrapText="1"/>
    </xf>
    <xf numFmtId="0" fontId="1" fillId="0" borderId="76" xfId="0" applyFont="1" applyFill="1" applyBorder="1" applyAlignment="1">
      <alignment horizontal="left" vertical="center" wrapText="1"/>
    </xf>
    <xf numFmtId="0" fontId="1" fillId="0" borderId="54" xfId="0" applyFont="1" applyBorder="1" applyAlignment="1" applyProtection="1">
      <alignment horizontal="center" vertical="center" textRotation="90" wrapText="1"/>
    </xf>
    <xf numFmtId="0" fontId="15" fillId="0" borderId="55" xfId="0" applyFont="1" applyBorder="1" applyAlignment="1">
      <alignment horizontal="center"/>
    </xf>
    <xf numFmtId="0" fontId="1" fillId="0" borderId="54" xfId="0" applyFont="1" applyFill="1" applyBorder="1" applyAlignment="1" applyProtection="1">
      <alignment horizontal="left" vertical="center" wrapText="1"/>
    </xf>
    <xf numFmtId="0" fontId="15" fillId="0" borderId="55" xfId="0" applyFont="1" applyFill="1" applyBorder="1" applyAlignment="1">
      <alignment horizontal="left"/>
    </xf>
    <xf numFmtId="0" fontId="1" fillId="7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2" borderId="19" xfId="0" applyFont="1" applyFill="1" applyBorder="1" applyAlignment="1">
      <alignment horizontal="left" vertical="center"/>
    </xf>
    <xf numFmtId="0" fontId="0" fillId="0" borderId="19" xfId="0" applyBorder="1" applyAlignment="1"/>
    <xf numFmtId="0" fontId="0" fillId="0" borderId="10" xfId="0" applyBorder="1" applyAlignment="1"/>
    <xf numFmtId="0" fontId="1" fillId="5" borderId="19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0" fillId="0" borderId="3" xfId="0" applyBorder="1" applyAlignment="1"/>
    <xf numFmtId="0" fontId="0" fillId="0" borderId="4" xfId="0" applyBorder="1" applyAlignment="1"/>
    <xf numFmtId="164" fontId="3" fillId="0" borderId="0" xfId="0" applyNumberFormat="1" applyFont="1" applyAlignment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1" fillId="8" borderId="19" xfId="0" applyFont="1" applyFill="1" applyBorder="1" applyAlignment="1">
      <alignment horizontal="left" vertical="center"/>
    </xf>
    <xf numFmtId="164" fontId="1" fillId="0" borderId="53" xfId="0" applyNumberFormat="1" applyFont="1" applyBorder="1" applyAlignment="1" applyProtection="1">
      <alignment horizontal="right"/>
    </xf>
    <xf numFmtId="0" fontId="15" fillId="0" borderId="55" xfId="0" applyFont="1" applyBorder="1"/>
    <xf numFmtId="0" fontId="1" fillId="0" borderId="55" xfId="0" applyFont="1" applyBorder="1" applyAlignment="1" applyProtection="1">
      <alignment horizontal="center" vertical="center" textRotation="90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39" xfId="0" quotePrefix="1" applyNumberFormat="1" applyFont="1" applyBorder="1" applyAlignment="1">
      <alignment horizontal="center" vertical="center" wrapText="1"/>
    </xf>
    <xf numFmtId="49" fontId="1" fillId="0" borderId="20" xfId="0" quotePrefix="1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16" fontId="1" fillId="0" borderId="19" xfId="0" quotePrefix="1" applyNumberFormat="1" applyFont="1" applyBorder="1" applyAlignment="1">
      <alignment horizontal="center" vertical="center" wrapText="1"/>
    </xf>
    <xf numFmtId="16" fontId="1" fillId="0" borderId="11" xfId="0" quotePrefix="1" applyNumberFormat="1" applyFont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right" vertical="center" wrapText="1"/>
    </xf>
    <xf numFmtId="0" fontId="1" fillId="6" borderId="47" xfId="0" applyFont="1" applyFill="1" applyBorder="1" applyAlignment="1">
      <alignment horizontal="right" vertical="center" wrapText="1"/>
    </xf>
    <xf numFmtId="0" fontId="1" fillId="6" borderId="48" xfId="0" applyFont="1" applyFill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CC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3"/>
  <sheetViews>
    <sheetView showZeros="0" tabSelected="1" topLeftCell="A133" zoomScale="115" zoomScaleNormal="115" zoomScaleSheetLayoutView="100" workbookViewId="0">
      <selection activeCell="R158" sqref="R158"/>
    </sheetView>
  </sheetViews>
  <sheetFormatPr defaultRowHeight="14.4" x14ac:dyDescent="0.3"/>
  <cols>
    <col min="1" max="1" width="3.44140625" style="22" customWidth="1"/>
    <col min="2" max="2" width="3.109375" style="22" customWidth="1"/>
    <col min="3" max="3" width="3.44140625" style="22" customWidth="1"/>
    <col min="4" max="4" width="17.5546875" style="23" customWidth="1"/>
    <col min="5" max="5" width="4.6640625" style="24" customWidth="1"/>
    <col min="6" max="6" width="9.5546875" style="24" customWidth="1"/>
    <col min="7" max="7" width="7" style="22" customWidth="1"/>
    <col min="8" max="8" width="7.5546875" style="25" customWidth="1"/>
    <col min="9" max="9" width="7.5546875" style="72" customWidth="1"/>
    <col min="10" max="10" width="7.5546875" style="73" customWidth="1"/>
    <col min="11" max="12" width="7" style="73" customWidth="1"/>
    <col min="13" max="13" width="7.5546875" style="72" customWidth="1"/>
    <col min="14" max="14" width="7.5546875" style="73" customWidth="1"/>
    <col min="15" max="15" width="7" style="73" customWidth="1"/>
    <col min="16" max="16" width="7.5546875" style="73" customWidth="1"/>
    <col min="17" max="17" width="7.44140625" customWidth="1"/>
    <col min="18" max="18" width="7.88671875" style="11" customWidth="1"/>
    <col min="19" max="20" width="7.5546875" style="11" customWidth="1"/>
    <col min="21" max="21" width="9.44140625" customWidth="1"/>
    <col min="22" max="22" width="7.88671875" style="11" customWidth="1"/>
    <col min="23" max="24" width="7.5546875" style="11" customWidth="1"/>
    <col min="25" max="25" width="4" style="11" customWidth="1"/>
    <col min="26" max="34" width="9.109375" style="11" customWidth="1"/>
  </cols>
  <sheetData>
    <row r="1" spans="1:34" ht="44.25" customHeight="1" x14ac:dyDescent="0.3">
      <c r="A1" s="79"/>
      <c r="B1" s="79"/>
      <c r="C1" s="79"/>
      <c r="D1" s="273"/>
      <c r="E1" s="80"/>
      <c r="F1" s="259"/>
      <c r="G1" s="79"/>
      <c r="H1" s="81"/>
      <c r="I1" s="156"/>
      <c r="J1" s="156"/>
      <c r="K1" s="156"/>
      <c r="L1" s="156"/>
      <c r="M1" s="156"/>
      <c r="N1" s="156"/>
      <c r="O1" s="156"/>
      <c r="P1" s="556" t="s">
        <v>127</v>
      </c>
      <c r="Q1" s="556"/>
      <c r="R1" s="556"/>
      <c r="S1" s="556"/>
      <c r="T1" s="556"/>
      <c r="U1" s="556"/>
      <c r="V1" s="556"/>
      <c r="W1" s="556"/>
      <c r="X1" s="556"/>
    </row>
    <row r="2" spans="1:34" s="1" customFormat="1" ht="32.25" customHeight="1" x14ac:dyDescent="0.3">
      <c r="A2" s="557" t="s">
        <v>150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1" customFormat="1" ht="15" thickBot="1" x14ac:dyDescent="0.35">
      <c r="A3" s="83"/>
      <c r="B3" s="83"/>
      <c r="C3" s="83"/>
      <c r="D3" s="84"/>
      <c r="E3" s="82"/>
      <c r="F3" s="82"/>
      <c r="G3" s="83"/>
      <c r="H3" s="85"/>
      <c r="I3" s="30"/>
      <c r="J3" s="31"/>
      <c r="K3" s="559"/>
      <c r="L3" s="559"/>
      <c r="M3" s="30"/>
      <c r="N3" s="31"/>
      <c r="Q3" s="82"/>
      <c r="R3" s="2"/>
      <c r="S3" s="454"/>
      <c r="T3" s="454"/>
      <c r="U3" s="82"/>
      <c r="V3" s="2"/>
      <c r="W3" s="454" t="s">
        <v>64</v>
      </c>
      <c r="X3" s="454"/>
      <c r="Z3" s="2"/>
      <c r="AA3" s="2"/>
      <c r="AB3" s="2"/>
      <c r="AC3" s="2"/>
      <c r="AD3" s="2"/>
      <c r="AE3" s="2"/>
      <c r="AF3" s="2"/>
      <c r="AG3" s="2"/>
      <c r="AH3" s="2"/>
    </row>
    <row r="4" spans="1:34" s="3" customFormat="1" ht="11.25" customHeight="1" x14ac:dyDescent="0.2">
      <c r="A4" s="542" t="s">
        <v>0</v>
      </c>
      <c r="B4" s="542" t="s">
        <v>1</v>
      </c>
      <c r="C4" s="542" t="s">
        <v>2</v>
      </c>
      <c r="D4" s="544" t="s">
        <v>3</v>
      </c>
      <c r="E4" s="542" t="s">
        <v>4</v>
      </c>
      <c r="F4" s="542" t="s">
        <v>5</v>
      </c>
      <c r="G4" s="542" t="s">
        <v>38</v>
      </c>
      <c r="H4" s="542" t="s">
        <v>6</v>
      </c>
      <c r="I4" s="455" t="s">
        <v>140</v>
      </c>
      <c r="J4" s="456"/>
      <c r="K4" s="456"/>
      <c r="L4" s="457"/>
      <c r="M4" s="455" t="s">
        <v>141</v>
      </c>
      <c r="N4" s="456"/>
      <c r="O4" s="456"/>
      <c r="P4" s="457"/>
      <c r="Q4" s="455" t="s">
        <v>103</v>
      </c>
      <c r="R4" s="456"/>
      <c r="S4" s="456"/>
      <c r="T4" s="457"/>
      <c r="U4" s="455" t="s">
        <v>126</v>
      </c>
      <c r="V4" s="456"/>
      <c r="W4" s="456"/>
      <c r="X4" s="457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3" customFormat="1" ht="11.25" customHeight="1" x14ac:dyDescent="0.2">
      <c r="A5" s="543"/>
      <c r="B5" s="543"/>
      <c r="C5" s="543"/>
      <c r="D5" s="545"/>
      <c r="E5" s="560"/>
      <c r="F5" s="560"/>
      <c r="G5" s="561"/>
      <c r="H5" s="560"/>
      <c r="I5" s="458" t="s">
        <v>7</v>
      </c>
      <c r="J5" s="460" t="s">
        <v>8</v>
      </c>
      <c r="K5" s="461"/>
      <c r="L5" s="462"/>
      <c r="M5" s="458" t="s">
        <v>7</v>
      </c>
      <c r="N5" s="460" t="s">
        <v>8</v>
      </c>
      <c r="O5" s="461"/>
      <c r="P5" s="462"/>
      <c r="Q5" s="458" t="s">
        <v>7</v>
      </c>
      <c r="R5" s="460" t="s">
        <v>8</v>
      </c>
      <c r="S5" s="461"/>
      <c r="T5" s="462"/>
      <c r="U5" s="458" t="s">
        <v>7</v>
      </c>
      <c r="V5" s="460" t="s">
        <v>8</v>
      </c>
      <c r="W5" s="461"/>
      <c r="X5" s="462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s="3" customFormat="1" ht="11.25" customHeight="1" x14ac:dyDescent="0.2">
      <c r="A6" s="543"/>
      <c r="B6" s="543"/>
      <c r="C6" s="543"/>
      <c r="D6" s="545"/>
      <c r="E6" s="560"/>
      <c r="F6" s="560"/>
      <c r="G6" s="561"/>
      <c r="H6" s="560"/>
      <c r="I6" s="459"/>
      <c r="J6" s="32" t="s">
        <v>9</v>
      </c>
      <c r="K6" s="32"/>
      <c r="L6" s="463" t="s">
        <v>10</v>
      </c>
      <c r="M6" s="459"/>
      <c r="N6" s="32" t="s">
        <v>9</v>
      </c>
      <c r="O6" s="32"/>
      <c r="P6" s="463" t="s">
        <v>10</v>
      </c>
      <c r="Q6" s="459"/>
      <c r="R6" s="32" t="s">
        <v>9</v>
      </c>
      <c r="S6" s="32"/>
      <c r="T6" s="463" t="s">
        <v>10</v>
      </c>
      <c r="U6" s="459"/>
      <c r="V6" s="32" t="s">
        <v>9</v>
      </c>
      <c r="W6" s="32"/>
      <c r="X6" s="463" t="s">
        <v>10</v>
      </c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3" customFormat="1" ht="64.5" customHeight="1" x14ac:dyDescent="0.2">
      <c r="A7" s="543"/>
      <c r="B7" s="543"/>
      <c r="C7" s="543"/>
      <c r="D7" s="545"/>
      <c r="E7" s="560"/>
      <c r="F7" s="560"/>
      <c r="G7" s="561"/>
      <c r="H7" s="560"/>
      <c r="I7" s="459"/>
      <c r="J7" s="33" t="s">
        <v>7</v>
      </c>
      <c r="K7" s="34" t="s">
        <v>11</v>
      </c>
      <c r="L7" s="464"/>
      <c r="M7" s="459"/>
      <c r="N7" s="33" t="s">
        <v>7</v>
      </c>
      <c r="O7" s="34" t="s">
        <v>11</v>
      </c>
      <c r="P7" s="464"/>
      <c r="Q7" s="459"/>
      <c r="R7" s="33" t="s">
        <v>7</v>
      </c>
      <c r="S7" s="34" t="s">
        <v>11</v>
      </c>
      <c r="T7" s="464"/>
      <c r="U7" s="459"/>
      <c r="V7" s="33" t="s">
        <v>7</v>
      </c>
      <c r="W7" s="34" t="s">
        <v>11</v>
      </c>
      <c r="X7" s="46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5" customFormat="1" ht="13.5" customHeight="1" x14ac:dyDescent="0.3">
      <c r="A8" s="558" t="s">
        <v>67</v>
      </c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47"/>
      <c r="V8" s="547"/>
      <c r="W8" s="547"/>
      <c r="X8" s="548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5" customFormat="1" ht="13.5" customHeight="1" x14ac:dyDescent="0.3">
      <c r="A9" s="546" t="s">
        <v>12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7"/>
      <c r="V9" s="547"/>
      <c r="W9" s="547"/>
      <c r="X9" s="548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7" customFormat="1" ht="13.5" customHeight="1" x14ac:dyDescent="0.3">
      <c r="A10" s="232">
        <v>1</v>
      </c>
      <c r="B10" s="549" t="s">
        <v>55</v>
      </c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50"/>
      <c r="V10" s="550"/>
      <c r="W10" s="550"/>
      <c r="X10" s="551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s="7" customFormat="1" ht="13.5" customHeight="1" thickBot="1" x14ac:dyDescent="0.35">
      <c r="A11" s="232">
        <v>1</v>
      </c>
      <c r="B11" s="231">
        <v>1</v>
      </c>
      <c r="C11" s="552" t="s">
        <v>52</v>
      </c>
      <c r="D11" s="552"/>
      <c r="E11" s="552"/>
      <c r="F11" s="552"/>
      <c r="G11" s="552"/>
      <c r="H11" s="552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4"/>
      <c r="V11" s="554"/>
      <c r="W11" s="554"/>
      <c r="X11" s="555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s="9" customFormat="1" ht="11.25" customHeight="1" x14ac:dyDescent="0.2">
      <c r="A12" s="391">
        <v>1</v>
      </c>
      <c r="B12" s="405">
        <v>1</v>
      </c>
      <c r="C12" s="385">
        <v>1</v>
      </c>
      <c r="D12" s="393" t="s">
        <v>13</v>
      </c>
      <c r="E12" s="466" t="s">
        <v>111</v>
      </c>
      <c r="F12" s="383" t="s">
        <v>14</v>
      </c>
      <c r="G12" s="383" t="s">
        <v>39</v>
      </c>
      <c r="H12" s="343" t="s">
        <v>15</v>
      </c>
      <c r="I12" s="144">
        <f>J12+L12</f>
        <v>506.4</v>
      </c>
      <c r="J12" s="140">
        <v>506.4</v>
      </c>
      <c r="K12" s="140">
        <v>442</v>
      </c>
      <c r="L12" s="129"/>
      <c r="M12" s="140">
        <f>SUM(N12,P12)</f>
        <v>561.1</v>
      </c>
      <c r="N12" s="140">
        <f>563.9-3.8+1</f>
        <v>561.1</v>
      </c>
      <c r="O12" s="140">
        <v>477.6</v>
      </c>
      <c r="P12" s="129"/>
      <c r="Q12" s="144">
        <v>562.79999999999995</v>
      </c>
      <c r="R12" s="140">
        <v>562.79999999999995</v>
      </c>
      <c r="S12" s="140">
        <v>477.6</v>
      </c>
      <c r="T12" s="342"/>
      <c r="U12" s="144">
        <v>562.79999999999995</v>
      </c>
      <c r="V12" s="140">
        <v>562.79999999999995</v>
      </c>
      <c r="W12" s="140">
        <v>477.6</v>
      </c>
      <c r="X12" s="342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9" customFormat="1" ht="12" customHeight="1" x14ac:dyDescent="0.2">
      <c r="A13" s="391"/>
      <c r="B13" s="405"/>
      <c r="C13" s="385"/>
      <c r="D13" s="393"/>
      <c r="E13" s="466"/>
      <c r="F13" s="383"/>
      <c r="G13" s="383"/>
      <c r="H13" s="343" t="s">
        <v>16</v>
      </c>
      <c r="I13" s="192">
        <f>J13+L13</f>
        <v>7.6</v>
      </c>
      <c r="J13" s="193">
        <v>7.6</v>
      </c>
      <c r="K13" s="193"/>
      <c r="L13" s="59"/>
      <c r="M13" s="192">
        <v>19.8</v>
      </c>
      <c r="N13" s="193">
        <v>19.8</v>
      </c>
      <c r="O13" s="193"/>
      <c r="P13" s="59"/>
      <c r="Q13" s="192">
        <v>19.8</v>
      </c>
      <c r="R13" s="193">
        <v>19.8</v>
      </c>
      <c r="S13" s="193"/>
      <c r="T13" s="136"/>
      <c r="U13" s="192">
        <v>19.8</v>
      </c>
      <c r="V13" s="193">
        <v>19.8</v>
      </c>
      <c r="W13" s="193"/>
      <c r="X13" s="136"/>
      <c r="Y13" s="10"/>
      <c r="AA13" s="10"/>
      <c r="AB13" s="10"/>
      <c r="AC13" s="10"/>
      <c r="AD13" s="10"/>
      <c r="AE13" s="10"/>
      <c r="AF13" s="10"/>
      <c r="AG13" s="10"/>
      <c r="AH13" s="10"/>
    </row>
    <row r="14" spans="1:34" s="124" customFormat="1" ht="12" customHeight="1" thickBot="1" x14ac:dyDescent="0.25">
      <c r="A14" s="391"/>
      <c r="B14" s="405"/>
      <c r="C14" s="385"/>
      <c r="D14" s="393"/>
      <c r="E14" s="466"/>
      <c r="F14" s="384"/>
      <c r="G14" s="384"/>
      <c r="H14" s="338" t="s">
        <v>145</v>
      </c>
      <c r="I14" s="168"/>
      <c r="J14" s="202"/>
      <c r="K14" s="202"/>
      <c r="L14" s="187"/>
      <c r="M14" s="284">
        <f>N14</f>
        <v>8</v>
      </c>
      <c r="N14" s="282">
        <v>8</v>
      </c>
      <c r="O14" s="282">
        <v>7.9</v>
      </c>
      <c r="P14" s="151"/>
      <c r="Q14" s="284"/>
      <c r="R14" s="282"/>
      <c r="S14" s="282"/>
      <c r="T14" s="358"/>
      <c r="U14" s="284"/>
      <c r="V14" s="282"/>
      <c r="W14" s="282"/>
      <c r="X14" s="358"/>
      <c r="Y14" s="125"/>
      <c r="AA14" s="125"/>
      <c r="AB14" s="125"/>
      <c r="AC14" s="125"/>
      <c r="AD14" s="125"/>
      <c r="AE14" s="125"/>
      <c r="AF14" s="125"/>
      <c r="AG14" s="125"/>
      <c r="AH14" s="125"/>
    </row>
    <row r="15" spans="1:34" s="9" customFormat="1" ht="12" customHeight="1" thickBot="1" x14ac:dyDescent="0.25">
      <c r="A15" s="391"/>
      <c r="B15" s="405"/>
      <c r="C15" s="382"/>
      <c r="D15" s="411"/>
      <c r="E15" s="467"/>
      <c r="F15" s="401" t="s">
        <v>17</v>
      </c>
      <c r="G15" s="402"/>
      <c r="H15" s="402"/>
      <c r="I15" s="137">
        <f>I13+I12</f>
        <v>514</v>
      </c>
      <c r="J15" s="138">
        <f>SUM(J12:J13)</f>
        <v>514</v>
      </c>
      <c r="K15" s="138">
        <f>SUM(K12:K13)</f>
        <v>442</v>
      </c>
      <c r="L15" s="139">
        <f>SUM(L12:L13)</f>
        <v>0</v>
      </c>
      <c r="M15" s="137">
        <f>N15</f>
        <v>588.9</v>
      </c>
      <c r="N15" s="138">
        <f>SUM(N12:N14)</f>
        <v>588.9</v>
      </c>
      <c r="O15" s="138">
        <f t="shared" ref="O15:P15" si="0">SUM(O12:O14)</f>
        <v>485.5</v>
      </c>
      <c r="P15" s="138">
        <f t="shared" si="0"/>
        <v>0</v>
      </c>
      <c r="Q15" s="137">
        <f>Q13+Q12</f>
        <v>582.59999999999991</v>
      </c>
      <c r="R15" s="138">
        <f>SUM(R12:R13)</f>
        <v>582.59999999999991</v>
      </c>
      <c r="S15" s="138">
        <f>SUM(S12:S13)</f>
        <v>477.6</v>
      </c>
      <c r="T15" s="139">
        <f>SUM(T12:T13)</f>
        <v>0</v>
      </c>
      <c r="U15" s="137">
        <f>U13+U12</f>
        <v>582.59999999999991</v>
      </c>
      <c r="V15" s="138">
        <f>SUM(V12:V13)</f>
        <v>582.59999999999991</v>
      </c>
      <c r="W15" s="138">
        <f>SUM(W12:W13)</f>
        <v>477.6</v>
      </c>
      <c r="X15" s="139">
        <f>SUM(X12:X13)</f>
        <v>0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9" customFormat="1" ht="17.25" customHeight="1" x14ac:dyDescent="0.2">
      <c r="A16" s="390">
        <v>1</v>
      </c>
      <c r="B16" s="404">
        <v>1</v>
      </c>
      <c r="C16" s="385">
        <v>2</v>
      </c>
      <c r="D16" s="393" t="s">
        <v>74</v>
      </c>
      <c r="E16" s="466" t="s">
        <v>111</v>
      </c>
      <c r="F16" s="382" t="s">
        <v>14</v>
      </c>
      <c r="G16" s="382" t="s">
        <v>83</v>
      </c>
      <c r="H16" s="339" t="s">
        <v>16</v>
      </c>
      <c r="I16" s="340">
        <f>J16+L16</f>
        <v>100.8</v>
      </c>
      <c r="J16" s="341">
        <v>100.8</v>
      </c>
      <c r="K16" s="341">
        <v>29.3</v>
      </c>
      <c r="L16" s="342"/>
      <c r="M16" s="140">
        <f>SUM(N16,P16)</f>
        <v>255.3</v>
      </c>
      <c r="N16" s="193">
        <v>255.3</v>
      </c>
      <c r="O16" s="193">
        <v>113</v>
      </c>
      <c r="P16" s="136"/>
      <c r="Q16" s="135">
        <v>255.3</v>
      </c>
      <c r="R16" s="135">
        <v>255.3</v>
      </c>
      <c r="S16" s="135">
        <v>113</v>
      </c>
      <c r="T16" s="136"/>
      <c r="U16" s="135">
        <v>255.3</v>
      </c>
      <c r="V16" s="135">
        <v>255.3</v>
      </c>
      <c r="W16" s="135">
        <v>113</v>
      </c>
      <c r="X16" s="136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124" customFormat="1" ht="18.75" customHeight="1" thickBot="1" x14ac:dyDescent="0.25">
      <c r="A17" s="391"/>
      <c r="B17" s="405"/>
      <c r="C17" s="385"/>
      <c r="D17" s="393"/>
      <c r="E17" s="466"/>
      <c r="F17" s="384"/>
      <c r="G17" s="384"/>
      <c r="H17" s="338" t="s">
        <v>15</v>
      </c>
      <c r="I17" s="355">
        <f>J17+L17</f>
        <v>21</v>
      </c>
      <c r="J17" s="356">
        <v>21</v>
      </c>
      <c r="K17" s="356">
        <v>20</v>
      </c>
      <c r="L17" s="357"/>
      <c r="M17" s="135">
        <f>SUM(N17,P17)</f>
        <v>26.5</v>
      </c>
      <c r="N17" s="193">
        <f>11.5+15</f>
        <v>26.5</v>
      </c>
      <c r="O17" s="193">
        <v>15</v>
      </c>
      <c r="P17" s="136"/>
      <c r="Q17" s="135"/>
      <c r="R17" s="135"/>
      <c r="S17" s="135"/>
      <c r="T17" s="136"/>
      <c r="U17" s="135"/>
      <c r="V17" s="135"/>
      <c r="W17" s="135"/>
      <c r="X17" s="136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s="9" customFormat="1" ht="22.5" customHeight="1" thickBot="1" x14ac:dyDescent="0.25">
      <c r="A18" s="424"/>
      <c r="B18" s="410"/>
      <c r="C18" s="382"/>
      <c r="D18" s="411"/>
      <c r="E18" s="467"/>
      <c r="F18" s="401" t="s">
        <v>17</v>
      </c>
      <c r="G18" s="402"/>
      <c r="H18" s="403"/>
      <c r="I18" s="347">
        <f>SUM(J18,L18)</f>
        <v>121.8</v>
      </c>
      <c r="J18" s="348">
        <f>J16+J17</f>
        <v>121.8</v>
      </c>
      <c r="K18" s="348">
        <f>K16+K17</f>
        <v>49.3</v>
      </c>
      <c r="L18" s="263">
        <f>SUM(L16:L16)</f>
        <v>0</v>
      </c>
      <c r="M18" s="137">
        <f>SUM(N18,P18)</f>
        <v>281.8</v>
      </c>
      <c r="N18" s="138">
        <f>N16+N17</f>
        <v>281.8</v>
      </c>
      <c r="O18" s="138">
        <f>O16+O17</f>
        <v>128</v>
      </c>
      <c r="P18" s="139">
        <f>SUM(P16:P16)</f>
        <v>0</v>
      </c>
      <c r="Q18" s="137">
        <f>SUM(R18,T18)</f>
        <v>255.3</v>
      </c>
      <c r="R18" s="138">
        <f>R16+R17</f>
        <v>255.3</v>
      </c>
      <c r="S18" s="138">
        <f>S16+S17</f>
        <v>113</v>
      </c>
      <c r="T18" s="139">
        <f>SUM(T16:T16)</f>
        <v>0</v>
      </c>
      <c r="U18" s="137">
        <f>SUM(V18,X18)</f>
        <v>255.3</v>
      </c>
      <c r="V18" s="138">
        <f>V16+V17</f>
        <v>255.3</v>
      </c>
      <c r="W18" s="138">
        <f>W16+W17</f>
        <v>113</v>
      </c>
      <c r="X18" s="139">
        <f>SUM(X16:X16)</f>
        <v>0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9" customFormat="1" ht="12" customHeight="1" x14ac:dyDescent="0.2">
      <c r="A19" s="390">
        <v>1</v>
      </c>
      <c r="B19" s="404">
        <v>1</v>
      </c>
      <c r="C19" s="384">
        <v>3</v>
      </c>
      <c r="D19" s="392" t="s">
        <v>18</v>
      </c>
      <c r="E19" s="465" t="s">
        <v>112</v>
      </c>
      <c r="F19" s="382" t="s">
        <v>14</v>
      </c>
      <c r="G19" s="382" t="s">
        <v>40</v>
      </c>
      <c r="H19" s="345" t="s">
        <v>15</v>
      </c>
      <c r="I19" s="144">
        <f>J19+L19</f>
        <v>195.9</v>
      </c>
      <c r="J19" s="140">
        <v>195.9</v>
      </c>
      <c r="K19" s="140">
        <v>164.5</v>
      </c>
      <c r="L19" s="129"/>
      <c r="M19" s="140">
        <f>SUM(N19,P19)</f>
        <v>213.9</v>
      </c>
      <c r="N19" s="140">
        <f>215.6-1.7</f>
        <v>213.9</v>
      </c>
      <c r="O19" s="140">
        <v>174.8</v>
      </c>
      <c r="P19" s="129"/>
      <c r="Q19" s="140">
        <v>214.9</v>
      </c>
      <c r="R19" s="140">
        <v>214.9</v>
      </c>
      <c r="S19" s="140">
        <v>174.8</v>
      </c>
      <c r="T19" s="141"/>
      <c r="U19" s="140">
        <v>214.9</v>
      </c>
      <c r="V19" s="140">
        <v>214.9</v>
      </c>
      <c r="W19" s="140">
        <v>174.8</v>
      </c>
      <c r="X19" s="141"/>
      <c r="Y19" s="10"/>
      <c r="Z19" s="125"/>
      <c r="AA19" s="10"/>
      <c r="AB19" s="10"/>
      <c r="AC19" s="10"/>
      <c r="AD19" s="10"/>
      <c r="AE19" s="10"/>
      <c r="AF19" s="10"/>
      <c r="AG19" s="10"/>
      <c r="AH19" s="10"/>
    </row>
    <row r="20" spans="1:34" s="9" customFormat="1" ht="12" customHeight="1" x14ac:dyDescent="0.2">
      <c r="A20" s="391"/>
      <c r="B20" s="405"/>
      <c r="C20" s="385"/>
      <c r="D20" s="393"/>
      <c r="E20" s="466"/>
      <c r="F20" s="383"/>
      <c r="G20" s="383"/>
      <c r="H20" s="346" t="s">
        <v>16</v>
      </c>
      <c r="I20" s="192">
        <f>J20+L20</f>
        <v>0.7</v>
      </c>
      <c r="J20" s="193">
        <v>0.7</v>
      </c>
      <c r="K20" s="193"/>
      <c r="L20" s="59">
        <v>0</v>
      </c>
      <c r="M20" s="170">
        <v>0.8</v>
      </c>
      <c r="N20" s="193">
        <v>0.8</v>
      </c>
      <c r="O20" s="193"/>
      <c r="P20" s="59">
        <v>0</v>
      </c>
      <c r="Q20" s="127">
        <v>0.8</v>
      </c>
      <c r="R20" s="193">
        <v>0.8</v>
      </c>
      <c r="S20" s="193"/>
      <c r="T20" s="143">
        <v>0</v>
      </c>
      <c r="U20" s="127">
        <v>0.8</v>
      </c>
      <c r="V20" s="193">
        <v>0.8</v>
      </c>
      <c r="W20" s="193"/>
      <c r="X20" s="143">
        <v>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124" customFormat="1" ht="12" customHeight="1" thickBot="1" x14ac:dyDescent="0.25">
      <c r="A21" s="391"/>
      <c r="B21" s="405"/>
      <c r="C21" s="385"/>
      <c r="D21" s="393"/>
      <c r="E21" s="466"/>
      <c r="F21" s="384"/>
      <c r="G21" s="384"/>
      <c r="H21" s="262" t="s">
        <v>145</v>
      </c>
      <c r="I21" s="108"/>
      <c r="J21" s="109"/>
      <c r="K21" s="109"/>
      <c r="L21" s="110"/>
      <c r="M21" s="202">
        <f>N21</f>
        <v>1.8</v>
      </c>
      <c r="N21" s="202">
        <v>1.8</v>
      </c>
      <c r="O21" s="202">
        <v>1.7</v>
      </c>
      <c r="P21" s="187"/>
      <c r="Q21" s="202"/>
      <c r="R21" s="202"/>
      <c r="S21" s="202"/>
      <c r="T21" s="344"/>
      <c r="U21" s="202"/>
      <c r="V21" s="202"/>
      <c r="W21" s="202"/>
      <c r="X21" s="344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s="9" customFormat="1" ht="12" customHeight="1" thickBot="1" x14ac:dyDescent="0.25">
      <c r="A22" s="391"/>
      <c r="B22" s="405"/>
      <c r="C22" s="385"/>
      <c r="D22" s="393"/>
      <c r="E22" s="466"/>
      <c r="F22" s="401" t="s">
        <v>17</v>
      </c>
      <c r="G22" s="402"/>
      <c r="H22" s="403"/>
      <c r="I22" s="351">
        <f>I20+I19</f>
        <v>196.6</v>
      </c>
      <c r="J22" s="352">
        <f>SUM(J19:J20)</f>
        <v>196.6</v>
      </c>
      <c r="K22" s="352">
        <f>SUM(K19:K20)</f>
        <v>164.5</v>
      </c>
      <c r="L22" s="353">
        <f>SUM(L19:L20)</f>
        <v>0</v>
      </c>
      <c r="M22" s="137">
        <f>N22</f>
        <v>216.50000000000003</v>
      </c>
      <c r="N22" s="138">
        <f>SUM(N19:N21)</f>
        <v>216.50000000000003</v>
      </c>
      <c r="O22" s="138">
        <f t="shared" ref="O22:P22" si="1">SUM(O19:O21)</f>
        <v>176.5</v>
      </c>
      <c r="P22" s="138">
        <f t="shared" si="1"/>
        <v>0</v>
      </c>
      <c r="Q22" s="137">
        <f>Q20+Q19</f>
        <v>215.70000000000002</v>
      </c>
      <c r="R22" s="138">
        <f>SUM(R19:R20)</f>
        <v>215.70000000000002</v>
      </c>
      <c r="S22" s="138">
        <f>SUM(S19:S20)</f>
        <v>174.8</v>
      </c>
      <c r="T22" s="139">
        <f>T19</f>
        <v>0</v>
      </c>
      <c r="U22" s="137">
        <f>U20+U19</f>
        <v>215.70000000000002</v>
      </c>
      <c r="V22" s="138">
        <f>SUM(V19:V20)</f>
        <v>215.70000000000002</v>
      </c>
      <c r="W22" s="138">
        <f>SUM(W19:W20)</f>
        <v>174.8</v>
      </c>
      <c r="X22" s="139">
        <f>X19</f>
        <v>0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9" customFormat="1" ht="12" customHeight="1" x14ac:dyDescent="0.2">
      <c r="A23" s="390">
        <v>1</v>
      </c>
      <c r="B23" s="404">
        <v>1</v>
      </c>
      <c r="C23" s="384">
        <v>4</v>
      </c>
      <c r="D23" s="392" t="s">
        <v>19</v>
      </c>
      <c r="E23" s="465" t="s">
        <v>113</v>
      </c>
      <c r="F23" s="382" t="s">
        <v>14</v>
      </c>
      <c r="G23" s="382" t="s">
        <v>41</v>
      </c>
      <c r="H23" s="345" t="s">
        <v>15</v>
      </c>
      <c r="I23" s="144">
        <f>J23+L23</f>
        <v>226.4</v>
      </c>
      <c r="J23" s="140">
        <v>226.4</v>
      </c>
      <c r="K23" s="140">
        <v>193.3</v>
      </c>
      <c r="L23" s="129"/>
      <c r="M23" s="140">
        <f>SUM(N23,P23)</f>
        <v>268.60000000000002</v>
      </c>
      <c r="N23" s="140">
        <f>270.6-2</f>
        <v>268.60000000000002</v>
      </c>
      <c r="O23" s="140">
        <v>208.9</v>
      </c>
      <c r="P23" s="129"/>
      <c r="Q23" s="140">
        <v>268.89999999999998</v>
      </c>
      <c r="R23" s="140">
        <v>268.89999999999998</v>
      </c>
      <c r="S23" s="140">
        <v>208.9</v>
      </c>
      <c r="T23" s="141"/>
      <c r="U23" s="140">
        <v>268.89999999999998</v>
      </c>
      <c r="V23" s="140">
        <v>268.89999999999998</v>
      </c>
      <c r="W23" s="140">
        <v>208.9</v>
      </c>
      <c r="X23" s="141"/>
      <c r="Y23" s="10"/>
      <c r="Z23" s="125"/>
      <c r="AA23" s="10"/>
      <c r="AB23" s="10"/>
      <c r="AC23" s="10"/>
      <c r="AD23" s="10"/>
      <c r="AE23" s="10"/>
      <c r="AF23" s="10"/>
      <c r="AG23" s="10"/>
      <c r="AH23" s="10"/>
    </row>
    <row r="24" spans="1:34" s="9" customFormat="1" ht="12" customHeight="1" x14ac:dyDescent="0.2">
      <c r="A24" s="391"/>
      <c r="B24" s="405"/>
      <c r="C24" s="385"/>
      <c r="D24" s="393"/>
      <c r="E24" s="466"/>
      <c r="F24" s="383"/>
      <c r="G24" s="383"/>
      <c r="H24" s="346" t="s">
        <v>16</v>
      </c>
      <c r="I24" s="192">
        <f>J24+L24</f>
        <v>2.7</v>
      </c>
      <c r="J24" s="193">
        <v>2.7</v>
      </c>
      <c r="K24" s="193">
        <v>0</v>
      </c>
      <c r="L24" s="270">
        <v>0</v>
      </c>
      <c r="M24" s="170">
        <f>N24+P24</f>
        <v>5</v>
      </c>
      <c r="N24" s="193">
        <v>5</v>
      </c>
      <c r="O24" s="193">
        <v>0</v>
      </c>
      <c r="P24" s="59">
        <v>0</v>
      </c>
      <c r="Q24" s="132">
        <f>R24+T24</f>
        <v>5</v>
      </c>
      <c r="R24" s="193">
        <v>5</v>
      </c>
      <c r="S24" s="193">
        <v>0</v>
      </c>
      <c r="T24" s="143">
        <v>0</v>
      </c>
      <c r="U24" s="132">
        <f>V24+X24</f>
        <v>5</v>
      </c>
      <c r="V24" s="193">
        <v>5</v>
      </c>
      <c r="W24" s="193">
        <v>0</v>
      </c>
      <c r="X24" s="143">
        <v>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s="124" customFormat="1" ht="12" customHeight="1" thickBot="1" x14ac:dyDescent="0.25">
      <c r="A25" s="391"/>
      <c r="B25" s="405"/>
      <c r="C25" s="385"/>
      <c r="D25" s="393"/>
      <c r="E25" s="466"/>
      <c r="F25" s="384"/>
      <c r="G25" s="384"/>
      <c r="H25" s="262" t="s">
        <v>145</v>
      </c>
      <c r="I25" s="108"/>
      <c r="J25" s="109"/>
      <c r="K25" s="109"/>
      <c r="L25" s="354"/>
      <c r="M25" s="202">
        <f>N25</f>
        <v>1.6</v>
      </c>
      <c r="N25" s="202">
        <v>1.6</v>
      </c>
      <c r="O25" s="202">
        <v>1.5</v>
      </c>
      <c r="P25" s="187"/>
      <c r="Q25" s="168"/>
      <c r="R25" s="202"/>
      <c r="S25" s="202"/>
      <c r="T25" s="344"/>
      <c r="U25" s="168"/>
      <c r="V25" s="202"/>
      <c r="W25" s="202"/>
      <c r="X25" s="344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</row>
    <row r="26" spans="1:34" s="9" customFormat="1" ht="12" customHeight="1" thickBot="1" x14ac:dyDescent="0.25">
      <c r="A26" s="391"/>
      <c r="B26" s="405"/>
      <c r="C26" s="385"/>
      <c r="D26" s="393"/>
      <c r="E26" s="466"/>
      <c r="F26" s="401" t="s">
        <v>17</v>
      </c>
      <c r="G26" s="402"/>
      <c r="H26" s="403"/>
      <c r="I26" s="114">
        <f>SUM(J26,L26)</f>
        <v>229.1</v>
      </c>
      <c r="J26" s="349">
        <f>SUM(J23:J24)</f>
        <v>229.1</v>
      </c>
      <c r="K26" s="349">
        <f>SUM(K23:K24)</f>
        <v>193.3</v>
      </c>
      <c r="L26" s="350">
        <f>SUM(L23:L24)</f>
        <v>0</v>
      </c>
      <c r="M26" s="137">
        <f>SUM(N26,P26)</f>
        <v>275.20000000000005</v>
      </c>
      <c r="N26" s="138">
        <f>SUM(N23:N25)</f>
        <v>275.20000000000005</v>
      </c>
      <c r="O26" s="138">
        <f>SUM(O23:O25)</f>
        <v>210.4</v>
      </c>
      <c r="P26" s="138">
        <f t="shared" ref="P26" si="2">SUM(P23:P25)</f>
        <v>0</v>
      </c>
      <c r="Q26" s="137">
        <f>SUM(R26,T26)</f>
        <v>273.89999999999998</v>
      </c>
      <c r="R26" s="138">
        <f>SUM(R23:R24)</f>
        <v>273.89999999999998</v>
      </c>
      <c r="S26" s="138">
        <f>SUM(S23:S24)</f>
        <v>208.9</v>
      </c>
      <c r="T26" s="139">
        <f>SUM(T23:T24)</f>
        <v>0</v>
      </c>
      <c r="U26" s="137">
        <f>SUM(V26,X26)</f>
        <v>273.89999999999998</v>
      </c>
      <c r="V26" s="138">
        <f>SUM(V23:V24)</f>
        <v>273.89999999999998</v>
      </c>
      <c r="W26" s="138">
        <f>SUM(W23:W24)</f>
        <v>208.9</v>
      </c>
      <c r="X26" s="139">
        <f>SUM(X23:X24)</f>
        <v>0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s="9" customFormat="1" ht="12" customHeight="1" x14ac:dyDescent="0.2">
      <c r="A27" s="390">
        <v>1</v>
      </c>
      <c r="B27" s="404">
        <v>1</v>
      </c>
      <c r="C27" s="384">
        <v>5</v>
      </c>
      <c r="D27" s="392" t="s">
        <v>20</v>
      </c>
      <c r="E27" s="465" t="s">
        <v>114</v>
      </c>
      <c r="F27" s="382" t="s">
        <v>14</v>
      </c>
      <c r="G27" s="382" t="s">
        <v>42</v>
      </c>
      <c r="H27" s="345" t="s">
        <v>15</v>
      </c>
      <c r="I27" s="144">
        <f>J27+L27</f>
        <v>330.1</v>
      </c>
      <c r="J27" s="140">
        <v>330.1</v>
      </c>
      <c r="K27" s="140">
        <v>260.7</v>
      </c>
      <c r="L27" s="129"/>
      <c r="M27" s="140">
        <f>SUM(N27,P27)</f>
        <v>315</v>
      </c>
      <c r="N27" s="140">
        <f>317.6-2.6-1.4</f>
        <v>313.60000000000002</v>
      </c>
      <c r="O27" s="140">
        <v>258.2</v>
      </c>
      <c r="P27" s="122">
        <v>1.4</v>
      </c>
      <c r="Q27" s="140">
        <v>317.10000000000002</v>
      </c>
      <c r="R27" s="140">
        <v>317.10000000000002</v>
      </c>
      <c r="S27" s="140">
        <v>258.2</v>
      </c>
      <c r="T27" s="141"/>
      <c r="U27" s="140">
        <v>317.10000000000002</v>
      </c>
      <c r="V27" s="140">
        <v>317.10000000000002</v>
      </c>
      <c r="W27" s="140">
        <v>258.2</v>
      </c>
      <c r="X27" s="141"/>
      <c r="Y27" s="10"/>
      <c r="Z27" s="125"/>
      <c r="AA27" s="10"/>
      <c r="AB27" s="10"/>
      <c r="AC27" s="10"/>
      <c r="AD27" s="10"/>
      <c r="AE27" s="10"/>
      <c r="AF27" s="10"/>
      <c r="AG27" s="10"/>
      <c r="AH27" s="10"/>
    </row>
    <row r="28" spans="1:34" s="9" customFormat="1" ht="12" customHeight="1" x14ac:dyDescent="0.2">
      <c r="A28" s="391"/>
      <c r="B28" s="405"/>
      <c r="C28" s="385"/>
      <c r="D28" s="393"/>
      <c r="E28" s="466"/>
      <c r="F28" s="383"/>
      <c r="G28" s="383"/>
      <c r="H28" s="346" t="s">
        <v>16</v>
      </c>
      <c r="I28" s="132">
        <f>J28+L28</f>
        <v>9.8000000000000007</v>
      </c>
      <c r="J28" s="193">
        <v>9.8000000000000007</v>
      </c>
      <c r="K28" s="193">
        <v>0</v>
      </c>
      <c r="L28" s="59">
        <v>0</v>
      </c>
      <c r="M28" s="132">
        <f>N28+P28</f>
        <v>15</v>
      </c>
      <c r="N28" s="193">
        <f>4+7.1</f>
        <v>11.1</v>
      </c>
      <c r="O28" s="193">
        <v>0</v>
      </c>
      <c r="P28" s="143">
        <v>3.9</v>
      </c>
      <c r="Q28" s="132">
        <v>4</v>
      </c>
      <c r="R28" s="193">
        <v>4</v>
      </c>
      <c r="S28" s="193">
        <v>0</v>
      </c>
      <c r="T28" s="143">
        <v>0</v>
      </c>
      <c r="U28" s="132">
        <v>4</v>
      </c>
      <c r="V28" s="193">
        <v>4</v>
      </c>
      <c r="W28" s="193">
        <v>0</v>
      </c>
      <c r="X28" s="143">
        <v>0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124" customFormat="1" ht="12" customHeight="1" thickBot="1" x14ac:dyDescent="0.25">
      <c r="A29" s="391"/>
      <c r="B29" s="405"/>
      <c r="C29" s="385"/>
      <c r="D29" s="393"/>
      <c r="E29" s="466"/>
      <c r="F29" s="384"/>
      <c r="G29" s="384"/>
      <c r="H29" s="262" t="s">
        <v>145</v>
      </c>
      <c r="I29" s="284"/>
      <c r="J29" s="282"/>
      <c r="K29" s="282"/>
      <c r="L29" s="151"/>
      <c r="M29" s="168">
        <f>N29</f>
        <v>3.6</v>
      </c>
      <c r="N29" s="202">
        <v>3.6</v>
      </c>
      <c r="O29" s="202">
        <v>3.5</v>
      </c>
      <c r="P29" s="344"/>
      <c r="Q29" s="168"/>
      <c r="R29" s="202"/>
      <c r="S29" s="202"/>
      <c r="T29" s="344"/>
      <c r="U29" s="168"/>
      <c r="V29" s="202"/>
      <c r="W29" s="202"/>
      <c r="X29" s="344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</row>
    <row r="30" spans="1:34" s="9" customFormat="1" ht="18" customHeight="1" thickBot="1" x14ac:dyDescent="0.25">
      <c r="A30" s="391"/>
      <c r="B30" s="405"/>
      <c r="C30" s="385"/>
      <c r="D30" s="393"/>
      <c r="E30" s="466"/>
      <c r="F30" s="401" t="s">
        <v>17</v>
      </c>
      <c r="G30" s="402"/>
      <c r="H30" s="403"/>
      <c r="I30" s="137">
        <f>SUM(J30,L30)</f>
        <v>339.90000000000003</v>
      </c>
      <c r="J30" s="138">
        <f>SUM(J27:J28)</f>
        <v>339.90000000000003</v>
      </c>
      <c r="K30" s="138">
        <f>SUM(K27:K28)</f>
        <v>260.7</v>
      </c>
      <c r="L30" s="139">
        <f>SUM(L27:L28)</f>
        <v>0</v>
      </c>
      <c r="M30" s="137">
        <f>SUM(N30,P30)</f>
        <v>333.60000000000008</v>
      </c>
      <c r="N30" s="138">
        <f>SUM(N27:N29)</f>
        <v>328.30000000000007</v>
      </c>
      <c r="O30" s="138">
        <f t="shared" ref="O30:P30" si="3">SUM(O27:O29)</f>
        <v>261.7</v>
      </c>
      <c r="P30" s="138">
        <f t="shared" si="3"/>
        <v>5.3</v>
      </c>
      <c r="Q30" s="137">
        <f>SUM(R30,T30)</f>
        <v>321.10000000000002</v>
      </c>
      <c r="R30" s="138">
        <f>SUM(R27:R28)</f>
        <v>321.10000000000002</v>
      </c>
      <c r="S30" s="138">
        <f>SUM(S27:S28)</f>
        <v>258.2</v>
      </c>
      <c r="T30" s="139">
        <f>SUM(T27:T28)</f>
        <v>0</v>
      </c>
      <c r="U30" s="137">
        <f>SUM(V30,X30)</f>
        <v>321.10000000000002</v>
      </c>
      <c r="V30" s="138">
        <f>SUM(V27:V28)</f>
        <v>321.10000000000002</v>
      </c>
      <c r="W30" s="138">
        <f>SUM(W27:W28)</f>
        <v>258.2</v>
      </c>
      <c r="X30" s="139">
        <f>SUM(X27:X28)</f>
        <v>0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s="9" customFormat="1" ht="12" customHeight="1" x14ac:dyDescent="0.2">
      <c r="A31" s="390">
        <v>1</v>
      </c>
      <c r="B31" s="404">
        <v>1</v>
      </c>
      <c r="C31" s="384">
        <v>6</v>
      </c>
      <c r="D31" s="392" t="s">
        <v>21</v>
      </c>
      <c r="E31" s="465" t="s">
        <v>115</v>
      </c>
      <c r="F31" s="382" t="s">
        <v>14</v>
      </c>
      <c r="G31" s="382" t="s">
        <v>43</v>
      </c>
      <c r="H31" s="345" t="s">
        <v>15</v>
      </c>
      <c r="I31" s="144">
        <f>J31+L31</f>
        <v>174.4</v>
      </c>
      <c r="J31" s="140">
        <v>174.4</v>
      </c>
      <c r="K31" s="140">
        <v>139.6</v>
      </c>
      <c r="L31" s="129"/>
      <c r="M31" s="140">
        <f>N31+P31</f>
        <v>204.20000000000002</v>
      </c>
      <c r="N31" s="140">
        <f>201.9+1.3</f>
        <v>203.20000000000002</v>
      </c>
      <c r="O31" s="140">
        <v>156.69999999999999</v>
      </c>
      <c r="P31" s="141">
        <v>1</v>
      </c>
      <c r="Q31" s="140">
        <v>202.5</v>
      </c>
      <c r="R31" s="140">
        <v>202.5</v>
      </c>
      <c r="S31" s="140">
        <v>156.69999999999999</v>
      </c>
      <c r="T31" s="141"/>
      <c r="U31" s="140">
        <v>202.5</v>
      </c>
      <c r="V31" s="140">
        <v>202.5</v>
      </c>
      <c r="W31" s="140">
        <v>156.69999999999999</v>
      </c>
      <c r="X31" s="141"/>
      <c r="Y31" s="10"/>
      <c r="Z31" s="125"/>
      <c r="AA31" s="10"/>
      <c r="AB31" s="10"/>
      <c r="AC31" s="10"/>
      <c r="AD31" s="10"/>
      <c r="AE31" s="10"/>
      <c r="AF31" s="10"/>
      <c r="AG31" s="10"/>
      <c r="AH31" s="10"/>
    </row>
    <row r="32" spans="1:34" s="9" customFormat="1" ht="12" customHeight="1" x14ac:dyDescent="0.2">
      <c r="A32" s="391"/>
      <c r="B32" s="405"/>
      <c r="C32" s="385"/>
      <c r="D32" s="393"/>
      <c r="E32" s="466"/>
      <c r="F32" s="383"/>
      <c r="G32" s="383"/>
      <c r="H32" s="346" t="s">
        <v>16</v>
      </c>
      <c r="I32" s="192">
        <v>0.7</v>
      </c>
      <c r="J32" s="193">
        <v>0.7</v>
      </c>
      <c r="K32" s="193">
        <v>0</v>
      </c>
      <c r="L32" s="59"/>
      <c r="M32" s="193">
        <v>1.7</v>
      </c>
      <c r="N32" s="193">
        <v>1.7</v>
      </c>
      <c r="O32" s="193">
        <v>0</v>
      </c>
      <c r="P32" s="143">
        <v>0</v>
      </c>
      <c r="Q32" s="193">
        <v>1.7</v>
      </c>
      <c r="R32" s="193">
        <v>1.7</v>
      </c>
      <c r="S32" s="193">
        <v>0</v>
      </c>
      <c r="T32" s="143">
        <v>0</v>
      </c>
      <c r="U32" s="193">
        <v>1.7</v>
      </c>
      <c r="V32" s="193">
        <v>1.7</v>
      </c>
      <c r="W32" s="193">
        <v>0</v>
      </c>
      <c r="X32" s="143">
        <v>0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s="124" customFormat="1" ht="12" customHeight="1" thickBot="1" x14ac:dyDescent="0.25">
      <c r="A33" s="391"/>
      <c r="B33" s="405"/>
      <c r="C33" s="385"/>
      <c r="D33" s="393"/>
      <c r="E33" s="466"/>
      <c r="F33" s="384"/>
      <c r="G33" s="384"/>
      <c r="H33" s="262" t="s">
        <v>145</v>
      </c>
      <c r="I33" s="284"/>
      <c r="J33" s="282"/>
      <c r="K33" s="282"/>
      <c r="L33" s="151"/>
      <c r="M33" s="202">
        <f>N33</f>
        <v>1.3</v>
      </c>
      <c r="N33" s="202">
        <v>1.3</v>
      </c>
      <c r="O33" s="202">
        <v>1.2</v>
      </c>
      <c r="P33" s="344"/>
      <c r="Q33" s="202"/>
      <c r="R33" s="202"/>
      <c r="S33" s="202"/>
      <c r="T33" s="344"/>
      <c r="U33" s="202"/>
      <c r="V33" s="202"/>
      <c r="W33" s="202"/>
      <c r="X33" s="344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</row>
    <row r="34" spans="1:34" s="9" customFormat="1" ht="19.5" customHeight="1" thickBot="1" x14ac:dyDescent="0.25">
      <c r="A34" s="391"/>
      <c r="B34" s="405"/>
      <c r="C34" s="385"/>
      <c r="D34" s="393"/>
      <c r="E34" s="466"/>
      <c r="F34" s="401" t="s">
        <v>17</v>
      </c>
      <c r="G34" s="402"/>
      <c r="H34" s="403"/>
      <c r="I34" s="137">
        <f>SUM(J34,L34)</f>
        <v>175.1</v>
      </c>
      <c r="J34" s="138">
        <f>SUM(J31:J32)</f>
        <v>175.1</v>
      </c>
      <c r="K34" s="138">
        <f>SUM(K31:K32)</f>
        <v>139.6</v>
      </c>
      <c r="L34" s="139">
        <f>SUM(L31:L32)</f>
        <v>0</v>
      </c>
      <c r="M34" s="347">
        <f>SUM(N34,P34)</f>
        <v>207.20000000000002</v>
      </c>
      <c r="N34" s="348">
        <f>SUM(N31:N33)</f>
        <v>206.20000000000002</v>
      </c>
      <c r="O34" s="348">
        <f t="shared" ref="O34:P34" si="4">SUM(O31:O33)</f>
        <v>157.89999999999998</v>
      </c>
      <c r="P34" s="348">
        <f t="shared" si="4"/>
        <v>1</v>
      </c>
      <c r="Q34" s="347">
        <f>SUM(R34,T34)</f>
        <v>204.2</v>
      </c>
      <c r="R34" s="348">
        <f>SUM(R31:R32)</f>
        <v>204.2</v>
      </c>
      <c r="S34" s="348">
        <f>SUM(S31:S32)</f>
        <v>156.69999999999999</v>
      </c>
      <c r="T34" s="263">
        <f>SUM(T31:T32)</f>
        <v>0</v>
      </c>
      <c r="U34" s="347">
        <f>SUM(V34,X34)</f>
        <v>204.2</v>
      </c>
      <c r="V34" s="348">
        <f>SUM(V31:V32)</f>
        <v>204.2</v>
      </c>
      <c r="W34" s="348">
        <f>SUM(W31:W32)</f>
        <v>156.69999999999999</v>
      </c>
      <c r="X34" s="263">
        <f>SUM(X31:X32)</f>
        <v>0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s="9" customFormat="1" ht="12" customHeight="1" x14ac:dyDescent="0.2">
      <c r="A35" s="390">
        <v>1</v>
      </c>
      <c r="B35" s="404">
        <v>1</v>
      </c>
      <c r="C35" s="384">
        <v>7</v>
      </c>
      <c r="D35" s="392" t="s">
        <v>22</v>
      </c>
      <c r="E35" s="465" t="s">
        <v>116</v>
      </c>
      <c r="F35" s="382" t="s">
        <v>14</v>
      </c>
      <c r="G35" s="382" t="s">
        <v>44</v>
      </c>
      <c r="H35" s="339" t="s">
        <v>15</v>
      </c>
      <c r="I35" s="144">
        <f>J35+L35</f>
        <v>162.80000000000001</v>
      </c>
      <c r="J35" s="140">
        <v>162.80000000000001</v>
      </c>
      <c r="K35" s="140">
        <v>146.5</v>
      </c>
      <c r="L35" s="56"/>
      <c r="M35" s="144">
        <f>SUM(N35,P35)</f>
        <v>177.8</v>
      </c>
      <c r="N35" s="140">
        <f>178.3-0.5</f>
        <v>177.8</v>
      </c>
      <c r="O35" s="140">
        <v>142.80000000000001</v>
      </c>
      <c r="P35" s="129"/>
      <c r="Q35" s="144">
        <v>178.1</v>
      </c>
      <c r="R35" s="140">
        <v>178.1</v>
      </c>
      <c r="S35" s="140">
        <v>142.80000000000001</v>
      </c>
      <c r="T35" s="342"/>
      <c r="U35" s="144">
        <v>178.1</v>
      </c>
      <c r="V35" s="140">
        <v>178.1</v>
      </c>
      <c r="W35" s="140">
        <v>142.80000000000001</v>
      </c>
      <c r="X35" s="342"/>
      <c r="Y35" s="10"/>
      <c r="Z35" s="125"/>
      <c r="AA35" s="10"/>
      <c r="AB35" s="10"/>
      <c r="AC35" s="10"/>
      <c r="AD35" s="10"/>
      <c r="AE35" s="10"/>
      <c r="AF35" s="10"/>
      <c r="AG35" s="10"/>
      <c r="AH35" s="10"/>
    </row>
    <row r="36" spans="1:34" s="9" customFormat="1" ht="12" customHeight="1" x14ac:dyDescent="0.2">
      <c r="A36" s="391"/>
      <c r="B36" s="405"/>
      <c r="C36" s="385"/>
      <c r="D36" s="393"/>
      <c r="E36" s="466"/>
      <c r="F36" s="383"/>
      <c r="G36" s="383"/>
      <c r="H36" s="346" t="s">
        <v>16</v>
      </c>
      <c r="I36" s="132">
        <f>J36+L36</f>
        <v>1</v>
      </c>
      <c r="J36" s="193">
        <v>1</v>
      </c>
      <c r="K36" s="193">
        <v>0.5</v>
      </c>
      <c r="L36" s="290">
        <v>0</v>
      </c>
      <c r="M36" s="192">
        <v>1.5</v>
      </c>
      <c r="N36" s="193">
        <v>1.5</v>
      </c>
      <c r="O36" s="193">
        <v>0.5</v>
      </c>
      <c r="P36" s="59"/>
      <c r="Q36" s="192">
        <v>1.5</v>
      </c>
      <c r="R36" s="193">
        <v>1.5</v>
      </c>
      <c r="S36" s="193">
        <v>0.5</v>
      </c>
      <c r="T36" s="136">
        <v>0</v>
      </c>
      <c r="U36" s="192">
        <v>1.5</v>
      </c>
      <c r="V36" s="193">
        <v>1.5</v>
      </c>
      <c r="W36" s="193">
        <v>0.5</v>
      </c>
      <c r="X36" s="136">
        <v>0</v>
      </c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s="124" customFormat="1" ht="12" customHeight="1" thickBot="1" x14ac:dyDescent="0.25">
      <c r="A37" s="391"/>
      <c r="B37" s="405"/>
      <c r="C37" s="385"/>
      <c r="D37" s="393"/>
      <c r="E37" s="466"/>
      <c r="F37" s="384"/>
      <c r="G37" s="384"/>
      <c r="H37" s="262" t="s">
        <v>145</v>
      </c>
      <c r="I37" s="284"/>
      <c r="J37" s="282"/>
      <c r="K37" s="282"/>
      <c r="L37" s="359"/>
      <c r="M37" s="108">
        <f>N37</f>
        <v>1.3</v>
      </c>
      <c r="N37" s="109">
        <v>1.3</v>
      </c>
      <c r="O37" s="109">
        <v>1.2</v>
      </c>
      <c r="P37" s="110"/>
      <c r="Q37" s="108"/>
      <c r="R37" s="109"/>
      <c r="S37" s="109"/>
      <c r="T37" s="357"/>
      <c r="U37" s="108"/>
      <c r="V37" s="109"/>
      <c r="W37" s="109"/>
      <c r="X37" s="357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</row>
    <row r="38" spans="1:34" s="9" customFormat="1" ht="27.75" customHeight="1" thickBot="1" x14ac:dyDescent="0.25">
      <c r="A38" s="391"/>
      <c r="B38" s="405"/>
      <c r="C38" s="385"/>
      <c r="D38" s="393"/>
      <c r="E38" s="466"/>
      <c r="F38" s="401" t="s">
        <v>17</v>
      </c>
      <c r="G38" s="402"/>
      <c r="H38" s="403"/>
      <c r="I38" s="137">
        <f>SUM(J38,L38)</f>
        <v>163.80000000000001</v>
      </c>
      <c r="J38" s="138">
        <f>SUM(J35:J36)</f>
        <v>163.80000000000001</v>
      </c>
      <c r="K38" s="138">
        <f>SUM(K35:K36)</f>
        <v>147</v>
      </c>
      <c r="L38" s="139">
        <f>SUM(L35:L36)</f>
        <v>0</v>
      </c>
      <c r="M38" s="114">
        <f>SUM(N38,P38)</f>
        <v>180.60000000000002</v>
      </c>
      <c r="N38" s="349">
        <f>SUM(N35:N37)</f>
        <v>180.60000000000002</v>
      </c>
      <c r="O38" s="349">
        <f t="shared" ref="O38:P38" si="5">SUM(O35:O37)</f>
        <v>144.5</v>
      </c>
      <c r="P38" s="349">
        <f t="shared" si="5"/>
        <v>0</v>
      </c>
      <c r="Q38" s="114">
        <f>SUM(R38,T38)</f>
        <v>179.6</v>
      </c>
      <c r="R38" s="349">
        <f>SUM(R35:R36)</f>
        <v>179.6</v>
      </c>
      <c r="S38" s="349">
        <f>SUM(S35:S36)</f>
        <v>143.30000000000001</v>
      </c>
      <c r="T38" s="350">
        <f>SUM(T35:T36)</f>
        <v>0</v>
      </c>
      <c r="U38" s="114">
        <f>SUM(V38,X38)</f>
        <v>179.6</v>
      </c>
      <c r="V38" s="349">
        <f>SUM(V35:V36)</f>
        <v>179.6</v>
      </c>
      <c r="W38" s="349">
        <f>SUM(W35:W36)</f>
        <v>143.30000000000001</v>
      </c>
      <c r="X38" s="350">
        <f>SUM(X35:X36)</f>
        <v>0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s="9" customFormat="1" ht="12" customHeight="1" x14ac:dyDescent="0.2">
      <c r="A39" s="390">
        <v>1</v>
      </c>
      <c r="B39" s="404">
        <v>1</v>
      </c>
      <c r="C39" s="384">
        <v>8</v>
      </c>
      <c r="D39" s="528" t="s">
        <v>26</v>
      </c>
      <c r="E39" s="465" t="s">
        <v>117</v>
      </c>
      <c r="F39" s="382" t="s">
        <v>27</v>
      </c>
      <c r="G39" s="382" t="s">
        <v>45</v>
      </c>
      <c r="H39" s="345" t="s">
        <v>15</v>
      </c>
      <c r="I39" s="144">
        <f>J39+L39</f>
        <v>933.5</v>
      </c>
      <c r="J39" s="140">
        <v>916.6</v>
      </c>
      <c r="K39" s="140">
        <v>790.7</v>
      </c>
      <c r="L39" s="129">
        <v>16.899999999999999</v>
      </c>
      <c r="M39" s="140">
        <f>SUM(N39,P39)</f>
        <v>1049.8</v>
      </c>
      <c r="N39" s="140">
        <f>952.4-3.5+0.9</f>
        <v>949.8</v>
      </c>
      <c r="O39" s="140">
        <v>850.3</v>
      </c>
      <c r="P39" s="129">
        <f>40+60</f>
        <v>100</v>
      </c>
      <c r="Q39" s="140">
        <v>950.5</v>
      </c>
      <c r="R39" s="140">
        <v>950.5</v>
      </c>
      <c r="S39" s="140">
        <v>850.3</v>
      </c>
      <c r="T39" s="230"/>
      <c r="U39" s="140">
        <v>950.5</v>
      </c>
      <c r="V39" s="140">
        <v>950.5</v>
      </c>
      <c r="W39" s="140">
        <v>850.3</v>
      </c>
      <c r="X39" s="230"/>
      <c r="Y39" s="10"/>
      <c r="Z39" s="125"/>
      <c r="AA39" s="10"/>
      <c r="AB39" s="10"/>
      <c r="AC39" s="10"/>
      <c r="AD39" s="10"/>
      <c r="AE39" s="10"/>
      <c r="AF39" s="10"/>
      <c r="AG39" s="10"/>
      <c r="AH39" s="10"/>
    </row>
    <row r="40" spans="1:34" s="124" customFormat="1" ht="12" customHeight="1" x14ac:dyDescent="0.2">
      <c r="A40" s="391"/>
      <c r="B40" s="405"/>
      <c r="C40" s="385"/>
      <c r="D40" s="515"/>
      <c r="E40" s="466"/>
      <c r="F40" s="383"/>
      <c r="G40" s="383"/>
      <c r="H40" s="346" t="s">
        <v>122</v>
      </c>
      <c r="I40" s="132">
        <f>J40+L40</f>
        <v>42.4</v>
      </c>
      <c r="J40" s="127"/>
      <c r="K40" s="127"/>
      <c r="L40" s="128">
        <v>42.4</v>
      </c>
      <c r="M40" s="132">
        <f>N40+P40</f>
        <v>0</v>
      </c>
      <c r="N40" s="127"/>
      <c r="O40" s="127"/>
      <c r="P40" s="128"/>
      <c r="Q40" s="132">
        <f>R40+T40</f>
        <v>0</v>
      </c>
      <c r="R40" s="127"/>
      <c r="S40" s="127"/>
      <c r="T40" s="134"/>
      <c r="U40" s="132">
        <f>V40+X40</f>
        <v>0</v>
      </c>
      <c r="V40" s="127"/>
      <c r="W40" s="127"/>
      <c r="X40" s="134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</row>
    <row r="41" spans="1:34" s="9" customFormat="1" ht="12" customHeight="1" x14ac:dyDescent="0.2">
      <c r="A41" s="391"/>
      <c r="B41" s="405"/>
      <c r="C41" s="385"/>
      <c r="D41" s="515"/>
      <c r="E41" s="466"/>
      <c r="F41" s="383"/>
      <c r="G41" s="383"/>
      <c r="H41" s="343" t="s">
        <v>16</v>
      </c>
      <c r="I41" s="192">
        <v>1.4</v>
      </c>
      <c r="J41" s="193">
        <v>1.4</v>
      </c>
      <c r="K41" s="193">
        <v>0</v>
      </c>
      <c r="L41" s="59">
        <v>0</v>
      </c>
      <c r="M41" s="192">
        <v>4</v>
      </c>
      <c r="N41" s="193">
        <v>4</v>
      </c>
      <c r="O41" s="193">
        <v>0</v>
      </c>
      <c r="P41" s="59">
        <v>0</v>
      </c>
      <c r="Q41" s="192">
        <v>4</v>
      </c>
      <c r="R41" s="193">
        <v>4</v>
      </c>
      <c r="S41" s="193">
        <v>0</v>
      </c>
      <c r="T41" s="143">
        <v>0</v>
      </c>
      <c r="U41" s="192">
        <v>4</v>
      </c>
      <c r="V41" s="193">
        <v>4</v>
      </c>
      <c r="W41" s="193">
        <v>0</v>
      </c>
      <c r="X41" s="143">
        <v>0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s="124" customFormat="1" ht="12" customHeight="1" thickBot="1" x14ac:dyDescent="0.25">
      <c r="A42" s="391"/>
      <c r="B42" s="405"/>
      <c r="C42" s="385"/>
      <c r="D42" s="515"/>
      <c r="E42" s="466"/>
      <c r="F42" s="384"/>
      <c r="G42" s="384"/>
      <c r="H42" s="338" t="s">
        <v>145</v>
      </c>
      <c r="I42" s="284"/>
      <c r="J42" s="282"/>
      <c r="K42" s="282"/>
      <c r="L42" s="151"/>
      <c r="M42" s="168">
        <f>N42+P42</f>
        <v>84.5</v>
      </c>
      <c r="N42" s="202">
        <v>14.3</v>
      </c>
      <c r="O42" s="202">
        <v>14.1</v>
      </c>
      <c r="P42" s="187">
        <v>70.2</v>
      </c>
      <c r="Q42" s="168"/>
      <c r="R42" s="202"/>
      <c r="S42" s="202"/>
      <c r="T42" s="344"/>
      <c r="U42" s="168"/>
      <c r="V42" s="202"/>
      <c r="W42" s="202"/>
      <c r="X42" s="344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</row>
    <row r="43" spans="1:34" s="9" customFormat="1" ht="17.25" customHeight="1" thickBot="1" x14ac:dyDescent="0.25">
      <c r="A43" s="424"/>
      <c r="B43" s="410"/>
      <c r="C43" s="382"/>
      <c r="D43" s="529"/>
      <c r="E43" s="467"/>
      <c r="F43" s="401" t="s">
        <v>17</v>
      </c>
      <c r="G43" s="402"/>
      <c r="H43" s="403"/>
      <c r="I43" s="137">
        <f>J43+L43</f>
        <v>977.3</v>
      </c>
      <c r="J43" s="138">
        <f>J39+J40+J41</f>
        <v>918</v>
      </c>
      <c r="K43" s="138">
        <f>SUM(K39:K41)</f>
        <v>790.7</v>
      </c>
      <c r="L43" s="139">
        <f>L39+L40+L41</f>
        <v>59.3</v>
      </c>
      <c r="M43" s="137">
        <f>N43+P43</f>
        <v>1138.3</v>
      </c>
      <c r="N43" s="138">
        <f>N39+N40+N41+N42</f>
        <v>968.09999999999991</v>
      </c>
      <c r="O43" s="138">
        <f>O39+O40+O41+O42</f>
        <v>864.4</v>
      </c>
      <c r="P43" s="138">
        <f t="shared" ref="P43" si="6">P39+P40+P41+P42</f>
        <v>170.2</v>
      </c>
      <c r="Q43" s="137">
        <f>R43+T43</f>
        <v>954.5</v>
      </c>
      <c r="R43" s="138">
        <f>R39+R40+R41</f>
        <v>954.5</v>
      </c>
      <c r="S43" s="138">
        <f>SUM(S39:S41)</f>
        <v>850.3</v>
      </c>
      <c r="T43" s="139">
        <f>SUM(T39:T41)</f>
        <v>0</v>
      </c>
      <c r="U43" s="137">
        <f>V43+X43</f>
        <v>954.5</v>
      </c>
      <c r="V43" s="138">
        <f>V39+V40+V41</f>
        <v>954.5</v>
      </c>
      <c r="W43" s="138">
        <f>SUM(W39:W41)</f>
        <v>850.3</v>
      </c>
      <c r="X43" s="139">
        <f>SUM(X39:X41)</f>
        <v>0</v>
      </c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s="124" customFormat="1" ht="18.600000000000001" customHeight="1" thickBot="1" x14ac:dyDescent="0.25">
      <c r="A44" s="390">
        <v>1</v>
      </c>
      <c r="B44" s="404">
        <v>1</v>
      </c>
      <c r="C44" s="384">
        <v>9</v>
      </c>
      <c r="D44" s="392" t="s">
        <v>148</v>
      </c>
      <c r="E44" s="465" t="s">
        <v>134</v>
      </c>
      <c r="F44" s="314" t="s">
        <v>14</v>
      </c>
      <c r="G44" s="314" t="s">
        <v>135</v>
      </c>
      <c r="H44" s="88" t="s">
        <v>15</v>
      </c>
      <c r="I44" s="144"/>
      <c r="J44" s="140"/>
      <c r="K44" s="140"/>
      <c r="L44" s="129"/>
      <c r="M44" s="144">
        <f>N44+P44</f>
        <v>68.800000000000011</v>
      </c>
      <c r="N44" s="153">
        <f>52.2+32.1-15.5</f>
        <v>68.800000000000011</v>
      </c>
      <c r="O44" s="140"/>
      <c r="P44" s="310"/>
      <c r="Q44" s="144">
        <v>57.4</v>
      </c>
      <c r="R44" s="153">
        <v>57.4</v>
      </c>
      <c r="S44" s="140"/>
      <c r="T44" s="310"/>
      <c r="U44" s="144">
        <v>57.4</v>
      </c>
      <c r="V44" s="153">
        <v>57.4</v>
      </c>
      <c r="W44" s="140"/>
      <c r="X44" s="310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</row>
    <row r="45" spans="1:34" s="124" customFormat="1" ht="20.399999999999999" customHeight="1" thickBot="1" x14ac:dyDescent="0.25">
      <c r="A45" s="391"/>
      <c r="B45" s="405"/>
      <c r="C45" s="385"/>
      <c r="D45" s="393"/>
      <c r="E45" s="466"/>
      <c r="F45" s="575" t="s">
        <v>17</v>
      </c>
      <c r="G45" s="576"/>
      <c r="H45" s="577"/>
      <c r="I45" s="137">
        <f>SUM(J45,L45)</f>
        <v>0</v>
      </c>
      <c r="J45" s="138">
        <f>SUM(J44:J44)</f>
        <v>0</v>
      </c>
      <c r="K45" s="138">
        <f>SUM(K44:K44)</f>
        <v>0</v>
      </c>
      <c r="L45" s="139">
        <f>SUM(L44:L44)</f>
        <v>0</v>
      </c>
      <c r="M45" s="137">
        <f>SUM(N45,P45)</f>
        <v>68.800000000000011</v>
      </c>
      <c r="N45" s="138">
        <f>SUM(N44:N44)</f>
        <v>68.800000000000011</v>
      </c>
      <c r="O45" s="138">
        <f>SUM(O44:O44)</f>
        <v>0</v>
      </c>
      <c r="P45" s="139"/>
      <c r="Q45" s="137">
        <f>SUM(R45,T45)</f>
        <v>57.4</v>
      </c>
      <c r="R45" s="138">
        <f>SUM(R44:R44)</f>
        <v>57.4</v>
      </c>
      <c r="S45" s="138">
        <f>SUM(S44:S44)</f>
        <v>0</v>
      </c>
      <c r="T45" s="139">
        <f>SUM(T44:T44)</f>
        <v>0</v>
      </c>
      <c r="U45" s="137">
        <f>SUM(V45,X45)</f>
        <v>57.4</v>
      </c>
      <c r="V45" s="138">
        <f>SUM(V44:V44)</f>
        <v>57.4</v>
      </c>
      <c r="W45" s="138">
        <f>SUM(W44:W44)</f>
        <v>0</v>
      </c>
      <c r="X45" s="139">
        <f>SUM(X44:X44)</f>
        <v>0</v>
      </c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</row>
    <row r="46" spans="1:34" s="9" customFormat="1" ht="12" customHeight="1" thickBot="1" x14ac:dyDescent="0.25">
      <c r="A46" s="92">
        <v>1</v>
      </c>
      <c r="B46" s="93">
        <v>1</v>
      </c>
      <c r="C46" s="441" t="s">
        <v>24</v>
      </c>
      <c r="D46" s="442"/>
      <c r="E46" s="442"/>
      <c r="F46" s="442"/>
      <c r="G46" s="442"/>
      <c r="H46" s="443"/>
      <c r="I46" s="119">
        <f>SUM(J46,L46)</f>
        <v>2717.6000000000004</v>
      </c>
      <c r="J46" s="120">
        <f>SUM(J43,J38,J34,J30,J26,J22,J15,J18,)</f>
        <v>2658.3</v>
      </c>
      <c r="K46" s="120">
        <f>SUM(K43,K38,K34,K30,K26,K22,K15,K18,)</f>
        <v>2187.1000000000004</v>
      </c>
      <c r="L46" s="120">
        <f>SUM(L43,L38,L34,L30,L26,L22,L15,L18,)</f>
        <v>59.3</v>
      </c>
      <c r="M46" s="119">
        <f>N46+P46</f>
        <v>3290.9000000000005</v>
      </c>
      <c r="N46" s="120">
        <f>N45+N43+N38+N34+N30+N26+N22+N18+N15</f>
        <v>3114.4000000000005</v>
      </c>
      <c r="O46" s="120">
        <f t="shared" ref="O46:P46" si="7">O45+O43+O38+O34+O30+O26+O22+O18+O15</f>
        <v>2428.9</v>
      </c>
      <c r="P46" s="120">
        <f t="shared" si="7"/>
        <v>176.5</v>
      </c>
      <c r="Q46" s="119">
        <f t="shared" ref="Q46" si="8">SUM(R46,T46)</f>
        <v>3044.3</v>
      </c>
      <c r="R46" s="120">
        <f>SUM(R43,R38,R34,R30,R26,R22,R15,R18,R45)</f>
        <v>3044.3</v>
      </c>
      <c r="S46" s="120">
        <f>SUM(S43,S38,S34,S30,S26,S22,S15,S18,)</f>
        <v>2382.8000000000002</v>
      </c>
      <c r="T46" s="120">
        <f>SUM(T43,T38,T34,T30,T26,T22,T15,T18,)</f>
        <v>0</v>
      </c>
      <c r="U46" s="119">
        <f>SUM(V46,X46)</f>
        <v>3044.3</v>
      </c>
      <c r="V46" s="120">
        <f>SUM(V43,V38,V34,V30,V26,V22,V15,V18,+V45)</f>
        <v>3044.3</v>
      </c>
      <c r="W46" s="120">
        <f>SUM(W43,W38,W34,W30,W26,W22,W15,W18,)</f>
        <v>2382.8000000000002</v>
      </c>
      <c r="X46" s="120">
        <f>SUM(X43,X38,X34,X30,X26,X22,X15,X18,)</f>
        <v>0</v>
      </c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s="7" customFormat="1" ht="12" customHeight="1" thickBot="1" x14ac:dyDescent="0.35">
      <c r="A47" s="86">
        <v>1</v>
      </c>
      <c r="B47" s="87">
        <v>2</v>
      </c>
      <c r="C47" s="416" t="s">
        <v>53</v>
      </c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74"/>
      <c r="V47" s="474"/>
      <c r="W47" s="474"/>
      <c r="X47" s="475"/>
      <c r="Y47" s="8"/>
      <c r="Z47" s="125"/>
      <c r="AA47" s="8"/>
      <c r="AB47" s="8"/>
      <c r="AC47" s="8"/>
      <c r="AD47" s="8"/>
      <c r="AE47" s="8"/>
      <c r="AF47" s="8"/>
      <c r="AG47" s="8"/>
      <c r="AH47" s="8"/>
    </row>
    <row r="48" spans="1:34" s="9" customFormat="1" ht="36.75" customHeight="1" thickBot="1" x14ac:dyDescent="0.25">
      <c r="A48" s="390">
        <v>1</v>
      </c>
      <c r="B48" s="404">
        <v>2</v>
      </c>
      <c r="C48" s="384">
        <v>1</v>
      </c>
      <c r="D48" s="392" t="s">
        <v>120</v>
      </c>
      <c r="E48" s="578" t="s">
        <v>118</v>
      </c>
      <c r="F48" s="173" t="s">
        <v>23</v>
      </c>
      <c r="G48" s="94" t="s">
        <v>60</v>
      </c>
      <c r="H48" s="90" t="s">
        <v>15</v>
      </c>
      <c r="I48" s="47">
        <v>7.9</v>
      </c>
      <c r="J48" s="142">
        <v>7.9</v>
      </c>
      <c r="K48" s="42">
        <v>0</v>
      </c>
      <c r="L48" s="41">
        <v>0</v>
      </c>
      <c r="M48" s="47">
        <v>11</v>
      </c>
      <c r="N48" s="142">
        <v>11</v>
      </c>
      <c r="O48" s="42">
        <v>0</v>
      </c>
      <c r="P48" s="41">
        <v>0</v>
      </c>
      <c r="Q48" s="47">
        <v>11</v>
      </c>
      <c r="R48" s="142">
        <v>11</v>
      </c>
      <c r="S48" s="142">
        <v>0</v>
      </c>
      <c r="T48" s="141">
        <v>0</v>
      </c>
      <c r="U48" s="47">
        <v>11</v>
      </c>
      <c r="V48" s="42">
        <v>11</v>
      </c>
      <c r="W48" s="42">
        <v>0</v>
      </c>
      <c r="X48" s="41">
        <v>0</v>
      </c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s="9" customFormat="1" ht="55.5" customHeight="1" thickBot="1" x14ac:dyDescent="0.25">
      <c r="A49" s="391"/>
      <c r="B49" s="405"/>
      <c r="C49" s="385"/>
      <c r="D49" s="393"/>
      <c r="E49" s="579"/>
      <c r="F49" s="401" t="s">
        <v>17</v>
      </c>
      <c r="G49" s="402"/>
      <c r="H49" s="403"/>
      <c r="I49" s="137">
        <f>SUM(J49,L49)</f>
        <v>7.9</v>
      </c>
      <c r="J49" s="44">
        <f>SUM(J48)</f>
        <v>7.9</v>
      </c>
      <c r="K49" s="44">
        <f>SUM(K48)</f>
        <v>0</v>
      </c>
      <c r="L49" s="45">
        <f>SUM(L48)</f>
        <v>0</v>
      </c>
      <c r="M49" s="137">
        <f>SUM(N49,P49)</f>
        <v>11</v>
      </c>
      <c r="N49" s="44">
        <f>SUM(N48)</f>
        <v>11</v>
      </c>
      <c r="O49" s="44">
        <f>SUM(O48)</f>
        <v>0</v>
      </c>
      <c r="P49" s="45">
        <f>SUM(P48)</f>
        <v>0</v>
      </c>
      <c r="Q49" s="137">
        <f>SUM(R49,T49)</f>
        <v>11</v>
      </c>
      <c r="R49" s="44">
        <f>SUM(R48)</f>
        <v>11</v>
      </c>
      <c r="S49" s="44">
        <f>SUM(S48)</f>
        <v>0</v>
      </c>
      <c r="T49" s="45">
        <f>SUM(T48)</f>
        <v>0</v>
      </c>
      <c r="U49" s="37">
        <f>SUM(V49,X49)</f>
        <v>11</v>
      </c>
      <c r="V49" s="44">
        <f>SUM(V48)</f>
        <v>11</v>
      </c>
      <c r="W49" s="44">
        <f>SUM(W48)</f>
        <v>0</v>
      </c>
      <c r="X49" s="45">
        <f>SUM(X48)</f>
        <v>0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s="124" customFormat="1" ht="18.75" customHeight="1" x14ac:dyDescent="0.2">
      <c r="A50" s="390">
        <v>1</v>
      </c>
      <c r="B50" s="415">
        <v>2</v>
      </c>
      <c r="C50" s="384">
        <v>2</v>
      </c>
      <c r="D50" s="528" t="s">
        <v>104</v>
      </c>
      <c r="E50" s="465" t="s">
        <v>119</v>
      </c>
      <c r="F50" s="471" t="s">
        <v>35</v>
      </c>
      <c r="G50" s="471" t="s">
        <v>105</v>
      </c>
      <c r="H50" s="233" t="s">
        <v>15</v>
      </c>
      <c r="I50" s="234">
        <v>7.6</v>
      </c>
      <c r="J50" s="189">
        <v>7.6</v>
      </c>
      <c r="K50" s="368">
        <v>6</v>
      </c>
      <c r="L50" s="229"/>
      <c r="M50" s="254">
        <v>23.3</v>
      </c>
      <c r="N50" s="254">
        <v>23.3</v>
      </c>
      <c r="O50" s="189">
        <v>12.9</v>
      </c>
      <c r="P50" s="233"/>
      <c r="Q50" s="254"/>
      <c r="R50" s="254"/>
      <c r="S50" s="189"/>
      <c r="T50" s="236"/>
      <c r="U50" s="254"/>
      <c r="V50" s="254"/>
      <c r="W50" s="189"/>
      <c r="X50" s="229"/>
    </row>
    <row r="51" spans="1:34" s="124" customFormat="1" ht="18.75" customHeight="1" x14ac:dyDescent="0.2">
      <c r="A51" s="391"/>
      <c r="B51" s="406"/>
      <c r="C51" s="385"/>
      <c r="D51" s="515"/>
      <c r="E51" s="466"/>
      <c r="F51" s="385"/>
      <c r="G51" s="385"/>
      <c r="H51" s="280" t="s">
        <v>98</v>
      </c>
      <c r="I51" s="286">
        <f>J51</f>
        <v>1.3</v>
      </c>
      <c r="J51" s="287">
        <v>1.3</v>
      </c>
      <c r="K51" s="287">
        <v>1.1000000000000001</v>
      </c>
      <c r="L51" s="134"/>
      <c r="M51" s="285">
        <v>0.8</v>
      </c>
      <c r="N51" s="306">
        <v>0.8</v>
      </c>
      <c r="O51" s="302">
        <v>0.3</v>
      </c>
      <c r="P51" s="288"/>
      <c r="Q51" s="285"/>
      <c r="R51" s="306"/>
      <c r="S51" s="305"/>
      <c r="T51" s="237"/>
      <c r="U51" s="285"/>
      <c r="V51" s="306"/>
      <c r="W51" s="305"/>
      <c r="X51" s="134"/>
    </row>
    <row r="52" spans="1:34" s="124" customFormat="1" ht="18.75" customHeight="1" thickBot="1" x14ac:dyDescent="0.25">
      <c r="A52" s="391"/>
      <c r="B52" s="406"/>
      <c r="C52" s="385"/>
      <c r="D52" s="515"/>
      <c r="E52" s="466"/>
      <c r="F52" s="472"/>
      <c r="G52" s="472"/>
      <c r="H52" s="226" t="s">
        <v>31</v>
      </c>
      <c r="I52" s="235">
        <f>J52</f>
        <v>14.5</v>
      </c>
      <c r="J52" s="303">
        <v>14.5</v>
      </c>
      <c r="K52" s="303">
        <v>12.5</v>
      </c>
      <c r="L52" s="134"/>
      <c r="M52" s="336">
        <v>28</v>
      </c>
      <c r="N52" s="337">
        <v>28</v>
      </c>
      <c r="O52" s="303">
        <v>19.100000000000001</v>
      </c>
      <c r="P52" s="194"/>
      <c r="Q52" s="235"/>
      <c r="R52" s="307"/>
      <c r="S52" s="304"/>
      <c r="T52" s="237"/>
      <c r="U52" s="235"/>
      <c r="V52" s="307"/>
      <c r="W52" s="304"/>
      <c r="X52" s="134"/>
    </row>
    <row r="53" spans="1:34" s="124" customFormat="1" ht="17.25" customHeight="1" thickBot="1" x14ac:dyDescent="0.25">
      <c r="A53" s="424"/>
      <c r="B53" s="565"/>
      <c r="C53" s="382"/>
      <c r="D53" s="529"/>
      <c r="E53" s="473"/>
      <c r="F53" s="422" t="s">
        <v>17</v>
      </c>
      <c r="G53" s="422"/>
      <c r="H53" s="423"/>
      <c r="I53" s="190">
        <f>J53+L53</f>
        <v>23.400000000000002</v>
      </c>
      <c r="J53" s="191">
        <f>J50+J52+J51</f>
        <v>23.400000000000002</v>
      </c>
      <c r="K53" s="191">
        <f>K50+K51+K52</f>
        <v>19.600000000000001</v>
      </c>
      <c r="L53" s="78"/>
      <c r="M53" s="76">
        <f>SUM(M50+M51+M52)</f>
        <v>52.1</v>
      </c>
      <c r="N53" s="76">
        <f>SUM(N52+N50+N51)</f>
        <v>52.099999999999994</v>
      </c>
      <c r="O53" s="76">
        <f>O50+O51+O52</f>
        <v>32.300000000000004</v>
      </c>
      <c r="P53" s="78"/>
      <c r="Q53" s="76">
        <f>Q50+Q51+Q52</f>
        <v>0</v>
      </c>
      <c r="R53" s="76">
        <f>R50+R51+R52</f>
        <v>0</v>
      </c>
      <c r="S53" s="76">
        <f>S50+S51+S52</f>
        <v>0</v>
      </c>
      <c r="T53" s="78">
        <f>T52</f>
        <v>0</v>
      </c>
      <c r="U53" s="76">
        <f>SUM(U50+U51+U52)</f>
        <v>0</v>
      </c>
      <c r="V53" s="76">
        <f>SUM(V50+V51+V52)</f>
        <v>0</v>
      </c>
      <c r="W53" s="76">
        <f>W50+W51+W52</f>
        <v>0</v>
      </c>
      <c r="X53" s="78"/>
    </row>
    <row r="54" spans="1:34" s="9" customFormat="1" ht="15.75" customHeight="1" thickBot="1" x14ac:dyDescent="0.25">
      <c r="A54" s="97">
        <v>1</v>
      </c>
      <c r="B54" s="123">
        <v>2</v>
      </c>
      <c r="C54" s="436" t="s">
        <v>24</v>
      </c>
      <c r="D54" s="437"/>
      <c r="E54" s="530"/>
      <c r="F54" s="437"/>
      <c r="G54" s="437"/>
      <c r="H54" s="438"/>
      <c r="I54" s="48">
        <f>I49+I53</f>
        <v>31.300000000000004</v>
      </c>
      <c r="J54" s="49">
        <f>J53+J49</f>
        <v>31.300000000000004</v>
      </c>
      <c r="K54" s="146">
        <f t="shared" ref="K54:L54" si="9">K53+K49</f>
        <v>19.600000000000001</v>
      </c>
      <c r="L54" s="146">
        <f t="shared" si="9"/>
        <v>0</v>
      </c>
      <c r="M54" s="48">
        <f>N54+P54</f>
        <v>63.099999999999994</v>
      </c>
      <c r="N54" s="146">
        <f>N53+N49</f>
        <v>63.099999999999994</v>
      </c>
      <c r="O54" s="146">
        <f t="shared" ref="O54" si="10">O53+O49</f>
        <v>32.300000000000004</v>
      </c>
      <c r="P54" s="146">
        <f t="shared" ref="P54" si="11">P53+P49</f>
        <v>0</v>
      </c>
      <c r="Q54" s="145">
        <f>Q49+Q53</f>
        <v>11</v>
      </c>
      <c r="R54" s="146">
        <f>R53+R49</f>
        <v>11</v>
      </c>
      <c r="S54" s="146">
        <f t="shared" ref="S54" si="12">S53+S49</f>
        <v>0</v>
      </c>
      <c r="T54" s="146">
        <f t="shared" ref="T54" si="13">T53+T49</f>
        <v>0</v>
      </c>
      <c r="U54" s="48">
        <f>SUM(V54,X54)</f>
        <v>11</v>
      </c>
      <c r="V54" s="146">
        <f>V53+V49</f>
        <v>11</v>
      </c>
      <c r="W54" s="146">
        <f t="shared" ref="W54" si="14">W53+W49</f>
        <v>0</v>
      </c>
      <c r="X54" s="146">
        <f t="shared" ref="X54" si="15">X53+X49</f>
        <v>0</v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s="9" customFormat="1" ht="13.5" customHeight="1" thickBot="1" x14ac:dyDescent="0.25">
      <c r="A55" s="98">
        <v>1</v>
      </c>
      <c r="B55" s="522" t="s">
        <v>25</v>
      </c>
      <c r="C55" s="523"/>
      <c r="D55" s="523"/>
      <c r="E55" s="523"/>
      <c r="F55" s="523"/>
      <c r="G55" s="523"/>
      <c r="H55" s="524"/>
      <c r="I55" s="51">
        <f>I46+I54</f>
        <v>2748.9000000000005</v>
      </c>
      <c r="J55" s="52">
        <f>SUM(J54,J46)</f>
        <v>2689.6000000000004</v>
      </c>
      <c r="K55" s="52">
        <f>SUM(K54,K46)</f>
        <v>2206.7000000000003</v>
      </c>
      <c r="L55" s="53">
        <f>SUM(L54,L46)</f>
        <v>59.3</v>
      </c>
      <c r="M55" s="51">
        <f>M54+M46</f>
        <v>3354.0000000000005</v>
      </c>
      <c r="N55" s="52">
        <f>SUM(N54,N46)</f>
        <v>3177.5000000000005</v>
      </c>
      <c r="O55" s="52">
        <f>SUM(O54,O46)</f>
        <v>2461.2000000000003</v>
      </c>
      <c r="P55" s="52">
        <f>SUM(P54,P46)</f>
        <v>176.5</v>
      </c>
      <c r="Q55" s="51">
        <f>SUM(R55,T55)</f>
        <v>3055.3</v>
      </c>
      <c r="R55" s="52">
        <f>R46+R54</f>
        <v>3055.3</v>
      </c>
      <c r="S55" s="52">
        <f>S46+S54</f>
        <v>2382.8000000000002</v>
      </c>
      <c r="T55" s="53">
        <f>SUM(T54,T46)</f>
        <v>0</v>
      </c>
      <c r="U55" s="51">
        <f>U46+U54</f>
        <v>3055.3</v>
      </c>
      <c r="V55" s="52">
        <f>SUM(V54,V46)</f>
        <v>3055.3</v>
      </c>
      <c r="W55" s="52">
        <f>SUM(W54,W46)</f>
        <v>2382.8000000000002</v>
      </c>
      <c r="X55" s="53">
        <f>SUM(X54,X46)</f>
        <v>0</v>
      </c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s="9" customFormat="1" ht="15.75" customHeight="1" thickBot="1" x14ac:dyDescent="0.35">
      <c r="A56" s="99">
        <v>2</v>
      </c>
      <c r="B56" s="447" t="s">
        <v>30</v>
      </c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74"/>
      <c r="V56" s="474"/>
      <c r="W56" s="474"/>
      <c r="X56" s="475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s="9" customFormat="1" ht="15.75" customHeight="1" thickBot="1" x14ac:dyDescent="0.35">
      <c r="A57" s="86">
        <v>2</v>
      </c>
      <c r="B57" s="87">
        <v>1</v>
      </c>
      <c r="C57" s="416" t="s">
        <v>137</v>
      </c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74"/>
      <c r="V57" s="474"/>
      <c r="W57" s="474"/>
      <c r="X57" s="475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s="9" customFormat="1" ht="21" customHeight="1" x14ac:dyDescent="0.2">
      <c r="A58" s="390">
        <v>2</v>
      </c>
      <c r="B58" s="404">
        <v>1</v>
      </c>
      <c r="C58" s="384">
        <v>1</v>
      </c>
      <c r="D58" s="392" t="s">
        <v>70</v>
      </c>
      <c r="E58" s="566">
        <v>9</v>
      </c>
      <c r="F58" s="384" t="s">
        <v>14</v>
      </c>
      <c r="G58" s="569" t="s">
        <v>61</v>
      </c>
      <c r="H58" s="104" t="s">
        <v>15</v>
      </c>
      <c r="I58" s="319"/>
      <c r="J58" s="74"/>
      <c r="K58" s="140"/>
      <c r="L58" s="129"/>
      <c r="M58" s="160">
        <f>N58+P58</f>
        <v>76.3</v>
      </c>
      <c r="N58" s="74"/>
      <c r="O58" s="140"/>
      <c r="P58" s="129">
        <v>76.3</v>
      </c>
      <c r="Q58" s="56"/>
      <c r="R58" s="74"/>
      <c r="S58" s="140"/>
      <c r="T58" s="129"/>
      <c r="U58" s="56"/>
      <c r="V58" s="74"/>
      <c r="W58" s="40"/>
      <c r="X58" s="46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s="124" customFormat="1" ht="20.25" customHeight="1" x14ac:dyDescent="0.2">
      <c r="A59" s="391"/>
      <c r="B59" s="405"/>
      <c r="C59" s="385"/>
      <c r="D59" s="393"/>
      <c r="E59" s="567"/>
      <c r="F59" s="385"/>
      <c r="G59" s="570"/>
      <c r="H59" s="268" t="s">
        <v>98</v>
      </c>
      <c r="I59" s="192"/>
      <c r="J59" s="159"/>
      <c r="K59" s="127"/>
      <c r="L59" s="128"/>
      <c r="M59" s="257">
        <f t="shared" ref="M59:M61" si="16">N59+P59</f>
        <v>7.7</v>
      </c>
      <c r="N59" s="159"/>
      <c r="O59" s="127"/>
      <c r="P59" s="128">
        <v>7.7</v>
      </c>
      <c r="Q59" s="58"/>
      <c r="R59" s="159"/>
      <c r="S59" s="127"/>
      <c r="T59" s="128"/>
      <c r="U59" s="58"/>
      <c r="V59" s="159"/>
      <c r="W59" s="127"/>
      <c r="X59" s="128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</row>
    <row r="60" spans="1:34" s="9" customFormat="1" ht="17.25" customHeight="1" x14ac:dyDescent="0.2">
      <c r="A60" s="391"/>
      <c r="B60" s="405"/>
      <c r="C60" s="385"/>
      <c r="D60" s="393"/>
      <c r="E60" s="567"/>
      <c r="F60" s="382"/>
      <c r="G60" s="570"/>
      <c r="H60" s="268" t="s">
        <v>31</v>
      </c>
      <c r="I60" s="58"/>
      <c r="J60" s="159"/>
      <c r="K60" s="127"/>
      <c r="L60" s="128"/>
      <c r="M60" s="192">
        <f t="shared" si="16"/>
        <v>43.4</v>
      </c>
      <c r="N60" s="159"/>
      <c r="O60" s="127"/>
      <c r="P60" s="128">
        <v>43.4</v>
      </c>
      <c r="Q60" s="58"/>
      <c r="R60" s="159"/>
      <c r="S60" s="127"/>
      <c r="T60" s="128"/>
      <c r="U60" s="58"/>
      <c r="V60" s="159"/>
      <c r="W60" s="35"/>
      <c r="X60" s="36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s="124" customFormat="1" ht="19.5" customHeight="1" thickBot="1" x14ac:dyDescent="0.25">
      <c r="A61" s="391"/>
      <c r="B61" s="405"/>
      <c r="C61" s="385"/>
      <c r="D61" s="393"/>
      <c r="E61" s="279" t="s">
        <v>112</v>
      </c>
      <c r="F61" s="276" t="s">
        <v>14</v>
      </c>
      <c r="G61" s="570"/>
      <c r="H61" s="289" t="s">
        <v>15</v>
      </c>
      <c r="I61" s="320">
        <f t="shared" ref="I61" si="17">J61+L61</f>
        <v>0.3</v>
      </c>
      <c r="J61" s="334"/>
      <c r="K61" s="162"/>
      <c r="L61" s="163">
        <v>0.3</v>
      </c>
      <c r="M61" s="321">
        <f t="shared" si="16"/>
        <v>40</v>
      </c>
      <c r="N61" s="334">
        <v>20</v>
      </c>
      <c r="O61" s="162"/>
      <c r="P61" s="163">
        <v>20</v>
      </c>
      <c r="Q61" s="260"/>
      <c r="R61" s="174"/>
      <c r="S61" s="186"/>
      <c r="T61" s="239"/>
      <c r="U61" s="260"/>
      <c r="V61" s="174"/>
      <c r="W61" s="186"/>
      <c r="X61" s="239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</row>
    <row r="62" spans="1:34" s="9" customFormat="1" ht="16.350000000000001" customHeight="1" thickBot="1" x14ac:dyDescent="0.25">
      <c r="A62" s="391"/>
      <c r="B62" s="405"/>
      <c r="C62" s="385"/>
      <c r="D62" s="393"/>
      <c r="E62" s="261"/>
      <c r="F62" s="401" t="s">
        <v>17</v>
      </c>
      <c r="G62" s="402"/>
      <c r="H62" s="403"/>
      <c r="I62" s="137">
        <f t="shared" ref="I62:I67" si="18">J62+L62</f>
        <v>0.3</v>
      </c>
      <c r="J62" s="44">
        <f>SUM(J58:J61)</f>
        <v>0</v>
      </c>
      <c r="K62" s="44">
        <f>SUM(K58:K60)</f>
        <v>0</v>
      </c>
      <c r="L62" s="45">
        <f>SUM(L58:L61)</f>
        <v>0.3</v>
      </c>
      <c r="M62" s="137">
        <f t="shared" ref="M62:M63" si="19">N62+P62</f>
        <v>167.4</v>
      </c>
      <c r="N62" s="44">
        <f>N58+N59+N60+N61</f>
        <v>20</v>
      </c>
      <c r="O62" s="44"/>
      <c r="P62" s="45">
        <f>P58+P59+P60+P61</f>
        <v>147.4</v>
      </c>
      <c r="Q62" s="137">
        <f t="shared" ref="Q62" si="20">SUM(R62,T62)</f>
        <v>0</v>
      </c>
      <c r="R62" s="44">
        <f>SUM(R58:R60)</f>
        <v>0</v>
      </c>
      <c r="S62" s="44">
        <f>SUM(S58:S60)</f>
        <v>0</v>
      </c>
      <c r="T62" s="45">
        <f>SUM(T58:T60)</f>
        <v>0</v>
      </c>
      <c r="U62" s="137">
        <f t="shared" ref="U62" si="21">SUM(V62,X62)</f>
        <v>0</v>
      </c>
      <c r="V62" s="44">
        <f>SUM(V58:V60)</f>
        <v>0</v>
      </c>
      <c r="W62" s="44">
        <f>SUM(W58:W60)</f>
        <v>0</v>
      </c>
      <c r="X62" s="45">
        <f>SUM(X58:X60)</f>
        <v>0</v>
      </c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s="9" customFormat="1" ht="18.75" customHeight="1" x14ac:dyDescent="0.2">
      <c r="A63" s="517">
        <v>2</v>
      </c>
      <c r="B63" s="404">
        <v>1</v>
      </c>
      <c r="C63" s="384">
        <v>2</v>
      </c>
      <c r="D63" s="392" t="s">
        <v>82</v>
      </c>
      <c r="E63" s="566">
        <v>9</v>
      </c>
      <c r="F63" s="452" t="s">
        <v>14</v>
      </c>
      <c r="G63" s="452" t="s">
        <v>66</v>
      </c>
      <c r="H63" s="322" t="s">
        <v>15</v>
      </c>
      <c r="I63" s="297">
        <f t="shared" si="18"/>
        <v>12.8</v>
      </c>
      <c r="J63" s="298"/>
      <c r="K63" s="298"/>
      <c r="L63" s="122">
        <v>12.8</v>
      </c>
      <c r="M63" s="297">
        <f t="shared" si="19"/>
        <v>0</v>
      </c>
      <c r="N63" s="298"/>
      <c r="O63" s="298"/>
      <c r="P63" s="122">
        <f>245-245</f>
        <v>0</v>
      </c>
      <c r="Q63" s="297">
        <f t="shared" ref="Q63" si="22">R63+T63</f>
        <v>245</v>
      </c>
      <c r="R63" s="140"/>
      <c r="S63" s="140"/>
      <c r="T63" s="129">
        <v>245</v>
      </c>
      <c r="U63" s="144"/>
      <c r="V63" s="40"/>
      <c r="W63" s="40"/>
      <c r="X63" s="46"/>
      <c r="Y63" s="10"/>
      <c r="Z63" s="309"/>
      <c r="AA63" s="10"/>
      <c r="AB63" s="10"/>
      <c r="AC63" s="309"/>
      <c r="AD63" s="309"/>
      <c r="AE63" s="10"/>
      <c r="AF63" s="10"/>
      <c r="AG63" s="10"/>
      <c r="AH63" s="10"/>
    </row>
    <row r="64" spans="1:34" s="124" customFormat="1" ht="18.75" customHeight="1" x14ac:dyDescent="0.2">
      <c r="A64" s="518"/>
      <c r="B64" s="405"/>
      <c r="C64" s="385"/>
      <c r="D64" s="393"/>
      <c r="E64" s="567"/>
      <c r="F64" s="453"/>
      <c r="G64" s="453"/>
      <c r="H64" s="323" t="s">
        <v>98</v>
      </c>
      <c r="I64" s="324">
        <f t="shared" si="18"/>
        <v>7.7</v>
      </c>
      <c r="J64" s="325"/>
      <c r="K64" s="326"/>
      <c r="L64" s="327">
        <v>7.7</v>
      </c>
      <c r="M64" s="324">
        <f>N64+P64</f>
        <v>20.3</v>
      </c>
      <c r="N64" s="325"/>
      <c r="O64" s="326"/>
      <c r="P64" s="327">
        <v>20.3</v>
      </c>
      <c r="Q64" s="132"/>
      <c r="R64" s="127"/>
      <c r="S64" s="127"/>
      <c r="T64" s="128"/>
      <c r="U64" s="132"/>
      <c r="V64" s="127"/>
      <c r="W64" s="127"/>
      <c r="X64" s="128"/>
      <c r="Y64" s="125"/>
      <c r="Z64" s="309"/>
      <c r="AA64" s="125"/>
      <c r="AB64" s="125"/>
      <c r="AC64" s="309"/>
      <c r="AD64" s="309"/>
      <c r="AE64" s="125"/>
      <c r="AF64" s="125"/>
      <c r="AG64" s="125"/>
      <c r="AH64" s="125"/>
    </row>
    <row r="65" spans="1:34" s="9" customFormat="1" ht="19.5" customHeight="1" x14ac:dyDescent="0.2">
      <c r="A65" s="518"/>
      <c r="B65" s="405"/>
      <c r="C65" s="385"/>
      <c r="D65" s="393"/>
      <c r="E65" s="567"/>
      <c r="F65" s="453"/>
      <c r="G65" s="453"/>
      <c r="H65" s="274" t="s">
        <v>31</v>
      </c>
      <c r="I65" s="324">
        <f t="shared" si="18"/>
        <v>43.3</v>
      </c>
      <c r="J65" s="325"/>
      <c r="K65" s="326"/>
      <c r="L65" s="327">
        <v>43.3</v>
      </c>
      <c r="M65" s="324">
        <f>N65+P65</f>
        <v>115</v>
      </c>
      <c r="N65" s="325"/>
      <c r="O65" s="326"/>
      <c r="P65" s="327">
        <v>115</v>
      </c>
      <c r="Q65" s="132"/>
      <c r="R65" s="127"/>
      <c r="S65" s="127"/>
      <c r="T65" s="128"/>
      <c r="U65" s="132"/>
      <c r="V65" s="35"/>
      <c r="W65" s="35"/>
      <c r="X65" s="36"/>
      <c r="Y65" s="10"/>
      <c r="Z65" s="309"/>
      <c r="AA65" s="10"/>
      <c r="AB65" s="10"/>
      <c r="AC65" s="309"/>
      <c r="AD65" s="309"/>
      <c r="AE65" s="10"/>
      <c r="AF65" s="10"/>
      <c r="AG65" s="10"/>
      <c r="AH65" s="10"/>
    </row>
    <row r="66" spans="1:34" s="124" customFormat="1" ht="19.5" customHeight="1" x14ac:dyDescent="0.2">
      <c r="A66" s="518"/>
      <c r="B66" s="405"/>
      <c r="C66" s="385"/>
      <c r="D66" s="393"/>
      <c r="E66" s="568"/>
      <c r="F66" s="453"/>
      <c r="G66" s="453"/>
      <c r="H66" s="274" t="s">
        <v>144</v>
      </c>
      <c r="I66" s="324">
        <f t="shared" si="18"/>
        <v>0</v>
      </c>
      <c r="J66" s="325"/>
      <c r="K66" s="326"/>
      <c r="L66" s="327"/>
      <c r="M66" s="324">
        <f>N66+P66</f>
        <v>0.80000000000001137</v>
      </c>
      <c r="N66" s="170"/>
      <c r="O66" s="127"/>
      <c r="P66" s="128">
        <f>245.8-245</f>
        <v>0.80000000000001137</v>
      </c>
      <c r="Q66" s="132"/>
      <c r="R66" s="127"/>
      <c r="S66" s="127"/>
      <c r="T66" s="128"/>
      <c r="U66" s="132"/>
      <c r="V66" s="127"/>
      <c r="W66" s="127"/>
      <c r="X66" s="128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</row>
    <row r="67" spans="1:34" s="124" customFormat="1" ht="19.5" customHeight="1" thickBot="1" x14ac:dyDescent="0.25">
      <c r="A67" s="518"/>
      <c r="B67" s="405"/>
      <c r="C67" s="385"/>
      <c r="D67" s="393"/>
      <c r="E67" s="573" t="s">
        <v>114</v>
      </c>
      <c r="F67" s="453"/>
      <c r="G67" s="453"/>
      <c r="H67" s="375" t="s">
        <v>15</v>
      </c>
      <c r="I67" s="132">
        <f t="shared" si="18"/>
        <v>0</v>
      </c>
      <c r="J67" s="127"/>
      <c r="K67" s="127"/>
      <c r="L67" s="128"/>
      <c r="M67" s="284">
        <f t="shared" ref="M67:M70" si="23">N67+P67</f>
        <v>20</v>
      </c>
      <c r="N67" s="170"/>
      <c r="O67" s="127"/>
      <c r="P67" s="128">
        <v>20</v>
      </c>
      <c r="Q67" s="132">
        <v>433.4</v>
      </c>
      <c r="R67" s="127"/>
      <c r="S67" s="127"/>
      <c r="T67" s="128">
        <v>433.4</v>
      </c>
      <c r="U67" s="132"/>
      <c r="V67" s="127"/>
      <c r="W67" s="127"/>
      <c r="X67" s="128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</row>
    <row r="68" spans="1:34" s="9" customFormat="1" ht="13.5" customHeight="1" thickBot="1" x14ac:dyDescent="0.25">
      <c r="A68" s="414"/>
      <c r="B68" s="410"/>
      <c r="C68" s="382"/>
      <c r="D68" s="411"/>
      <c r="E68" s="574"/>
      <c r="F68" s="525" t="s">
        <v>17</v>
      </c>
      <c r="G68" s="526"/>
      <c r="H68" s="527"/>
      <c r="I68" s="138">
        <f>SUM(I63:I65)</f>
        <v>63.8</v>
      </c>
      <c r="J68" s="44">
        <f>SUM(J63:J65)</f>
        <v>0</v>
      </c>
      <c r="K68" s="44">
        <f>SUM(K63:K65)</f>
        <v>0</v>
      </c>
      <c r="L68" s="45">
        <f>SUM(L63:L65)</f>
        <v>63.8</v>
      </c>
      <c r="M68" s="137">
        <f t="shared" si="23"/>
        <v>156.10000000000002</v>
      </c>
      <c r="N68" s="44">
        <f>N67+N65+N64+N63</f>
        <v>0</v>
      </c>
      <c r="O68" s="44"/>
      <c r="P68" s="45">
        <f>P63+P64+P65+P66+P67</f>
        <v>156.10000000000002</v>
      </c>
      <c r="Q68" s="137">
        <f t="shared" ref="Q68" si="24">SUM(R68,T68)</f>
        <v>678.4</v>
      </c>
      <c r="R68" s="44">
        <f>R63+R64+R65+R67</f>
        <v>0</v>
      </c>
      <c r="S68" s="44">
        <f>SUM(S63:S65)</f>
        <v>0</v>
      </c>
      <c r="T68" s="45">
        <f>T63+T64+T65+T67</f>
        <v>678.4</v>
      </c>
      <c r="U68" s="137">
        <f t="shared" ref="U68" si="25">SUM(V68,X68)</f>
        <v>0</v>
      </c>
      <c r="V68" s="44">
        <f>SUM(V63:V65)</f>
        <v>0</v>
      </c>
      <c r="W68" s="44">
        <f>SUM(W63:W65)</f>
        <v>0</v>
      </c>
      <c r="X68" s="45">
        <f>SUM(X63:X65)</f>
        <v>0</v>
      </c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s="124" customFormat="1" ht="28.5" customHeight="1" x14ac:dyDescent="0.2">
      <c r="A69" s="517">
        <v>2</v>
      </c>
      <c r="B69" s="404">
        <v>1</v>
      </c>
      <c r="C69" s="384">
        <v>3</v>
      </c>
      <c r="D69" s="392" t="s">
        <v>69</v>
      </c>
      <c r="E69" s="412">
        <v>9</v>
      </c>
      <c r="F69" s="385" t="s">
        <v>14</v>
      </c>
      <c r="G69" s="387" t="s">
        <v>75</v>
      </c>
      <c r="H69" s="121" t="s">
        <v>15</v>
      </c>
      <c r="I69" s="154">
        <f>J69+L69</f>
        <v>0</v>
      </c>
      <c r="J69" s="193"/>
      <c r="K69" s="193"/>
      <c r="L69" s="59">
        <v>0</v>
      </c>
      <c r="M69" s="154">
        <f t="shared" si="23"/>
        <v>253.2</v>
      </c>
      <c r="N69" s="193"/>
      <c r="O69" s="193"/>
      <c r="P69" s="59">
        <f>60+200-6.8</f>
        <v>253.2</v>
      </c>
      <c r="Q69" s="154">
        <f>R69+T69</f>
        <v>406.8</v>
      </c>
      <c r="R69" s="193"/>
      <c r="S69" s="193"/>
      <c r="T69" s="59">
        <f>400+6.8</f>
        <v>406.8</v>
      </c>
      <c r="U69" s="154">
        <v>300</v>
      </c>
      <c r="V69" s="55"/>
      <c r="W69" s="55"/>
      <c r="X69" s="59">
        <v>300</v>
      </c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</row>
    <row r="70" spans="1:34" s="124" customFormat="1" ht="28.5" customHeight="1" thickBot="1" x14ac:dyDescent="0.25">
      <c r="A70" s="518"/>
      <c r="B70" s="405"/>
      <c r="C70" s="385"/>
      <c r="D70" s="393"/>
      <c r="E70" s="389"/>
      <c r="F70" s="563"/>
      <c r="G70" s="564"/>
      <c r="H70" s="328" t="s">
        <v>136</v>
      </c>
      <c r="I70" s="168"/>
      <c r="J70" s="186"/>
      <c r="K70" s="186"/>
      <c r="L70" s="239"/>
      <c r="M70" s="154">
        <f t="shared" si="23"/>
        <v>0</v>
      </c>
      <c r="N70" s="221"/>
      <c r="O70" s="221"/>
      <c r="P70" s="220">
        <f>200-200</f>
        <v>0</v>
      </c>
      <c r="Q70" s="154">
        <f>R70+T70</f>
        <v>957</v>
      </c>
      <c r="R70" s="221"/>
      <c r="S70" s="221"/>
      <c r="T70" s="220">
        <f>757+200</f>
        <v>957</v>
      </c>
      <c r="U70" s="213">
        <v>150</v>
      </c>
      <c r="V70" s="221"/>
      <c r="W70" s="221"/>
      <c r="X70" s="220">
        <v>150</v>
      </c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</row>
    <row r="71" spans="1:34" s="124" customFormat="1" ht="16.5" customHeight="1" thickBot="1" x14ac:dyDescent="0.25">
      <c r="A71" s="414"/>
      <c r="B71" s="410"/>
      <c r="C71" s="382"/>
      <c r="D71" s="411"/>
      <c r="E71" s="413"/>
      <c r="F71" s="519" t="s">
        <v>17</v>
      </c>
      <c r="G71" s="520"/>
      <c r="H71" s="521"/>
      <c r="I71" s="137">
        <f>J71+L71</f>
        <v>0</v>
      </c>
      <c r="J71" s="44">
        <v>0</v>
      </c>
      <c r="K71" s="44">
        <f>K69+K70</f>
        <v>0</v>
      </c>
      <c r="L71" s="45">
        <f>SUM(L69:L70)</f>
        <v>0</v>
      </c>
      <c r="M71" s="137">
        <f>SUM(N71,P71)</f>
        <v>253.2</v>
      </c>
      <c r="N71" s="44">
        <f>N69+N70</f>
        <v>0</v>
      </c>
      <c r="O71" s="44">
        <f>O69+O70</f>
        <v>0</v>
      </c>
      <c r="P71" s="45">
        <f>SUM(P69:P70)</f>
        <v>253.2</v>
      </c>
      <c r="Q71" s="137">
        <f>SUM(R71,T71)</f>
        <v>1363.8</v>
      </c>
      <c r="R71" s="44">
        <f>R69+R70+R61</f>
        <v>0</v>
      </c>
      <c r="S71" s="44">
        <f>S69+S70</f>
        <v>0</v>
      </c>
      <c r="T71" s="45">
        <f>SUM(T69:T70)</f>
        <v>1363.8</v>
      </c>
      <c r="U71" s="137">
        <f>SUM(V71,X71)</f>
        <v>450</v>
      </c>
      <c r="V71" s="44">
        <f>V69+V70+V61</f>
        <v>0</v>
      </c>
      <c r="W71" s="44">
        <f>W69+W70</f>
        <v>0</v>
      </c>
      <c r="X71" s="45">
        <f>SUM(X69:X70)</f>
        <v>450</v>
      </c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</row>
    <row r="72" spans="1:34" s="124" customFormat="1" ht="28.5" customHeight="1" thickBot="1" x14ac:dyDescent="0.25">
      <c r="A72" s="517">
        <v>2</v>
      </c>
      <c r="B72" s="404">
        <v>1</v>
      </c>
      <c r="C72" s="385">
        <v>4</v>
      </c>
      <c r="D72" s="393" t="s">
        <v>129</v>
      </c>
      <c r="E72" s="571">
        <v>9</v>
      </c>
      <c r="F72" s="315" t="s">
        <v>14</v>
      </c>
      <c r="G72" s="318" t="s">
        <v>130</v>
      </c>
      <c r="H72" s="167" t="s">
        <v>15</v>
      </c>
      <c r="I72" s="176"/>
      <c r="J72" s="177"/>
      <c r="K72" s="177"/>
      <c r="L72" s="178"/>
      <c r="M72" s="176">
        <f t="shared" ref="M72" si="26">N72+P72</f>
        <v>0</v>
      </c>
      <c r="N72" s="177"/>
      <c r="O72" s="179"/>
      <c r="P72" s="180"/>
      <c r="Q72" s="176">
        <f>R72+T72</f>
        <v>30</v>
      </c>
      <c r="R72" s="177"/>
      <c r="S72" s="179"/>
      <c r="T72" s="180">
        <v>30</v>
      </c>
      <c r="U72" s="176">
        <f>V72+X72</f>
        <v>0</v>
      </c>
      <c r="V72" s="177"/>
      <c r="W72" s="179"/>
      <c r="X72" s="180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</row>
    <row r="73" spans="1:34" s="124" customFormat="1" ht="16.5" customHeight="1" thickBot="1" x14ac:dyDescent="0.25">
      <c r="A73" s="414"/>
      <c r="B73" s="410"/>
      <c r="C73" s="472"/>
      <c r="D73" s="562"/>
      <c r="E73" s="572"/>
      <c r="F73" s="519" t="s">
        <v>17</v>
      </c>
      <c r="G73" s="520"/>
      <c r="H73" s="521"/>
      <c r="I73" s="137">
        <f>J73+L73</f>
        <v>0</v>
      </c>
      <c r="J73" s="44">
        <f>J72+J65</f>
        <v>0</v>
      </c>
      <c r="K73" s="44">
        <f>K72</f>
        <v>0</v>
      </c>
      <c r="L73" s="45">
        <f>SUM(L72:L72)</f>
        <v>0</v>
      </c>
      <c r="M73" s="137">
        <f>SUM(N73,P73)</f>
        <v>0</v>
      </c>
      <c r="N73" s="44">
        <f>N72</f>
        <v>0</v>
      </c>
      <c r="O73" s="44">
        <f>O72</f>
        <v>0</v>
      </c>
      <c r="P73" s="45">
        <f>SUM(P72:P72)</f>
        <v>0</v>
      </c>
      <c r="Q73" s="137">
        <f>SUM(R73,T73)</f>
        <v>30</v>
      </c>
      <c r="R73" s="44">
        <f>R72</f>
        <v>0</v>
      </c>
      <c r="S73" s="44">
        <f>S72</f>
        <v>0</v>
      </c>
      <c r="T73" s="45">
        <f>SUM(T72:T72)</f>
        <v>30</v>
      </c>
      <c r="U73" s="137">
        <f>SUM(V73,X73)</f>
        <v>0</v>
      </c>
      <c r="V73" s="44">
        <f>V72</f>
        <v>0</v>
      </c>
      <c r="W73" s="44">
        <f>W72</f>
        <v>0</v>
      </c>
      <c r="X73" s="45">
        <f>SUM(X72:X72)</f>
        <v>0</v>
      </c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</row>
    <row r="74" spans="1:34" s="124" customFormat="1" ht="23.25" customHeight="1" thickBot="1" x14ac:dyDescent="0.25">
      <c r="A74" s="166">
        <v>2</v>
      </c>
      <c r="B74" s="133">
        <v>1</v>
      </c>
      <c r="C74" s="531" t="s">
        <v>24</v>
      </c>
      <c r="D74" s="530"/>
      <c r="E74" s="530"/>
      <c r="F74" s="530"/>
      <c r="G74" s="530"/>
      <c r="H74" s="532"/>
      <c r="I74" s="145">
        <f>I62+I68+I71</f>
        <v>64.099999999999994</v>
      </c>
      <c r="J74" s="146">
        <f>J71+J68+J62+J73</f>
        <v>0</v>
      </c>
      <c r="K74" s="146">
        <f t="shared" ref="K74:L74" si="27">K71+K68+K62+K73</f>
        <v>0</v>
      </c>
      <c r="L74" s="146">
        <f t="shared" si="27"/>
        <v>64.099999999999994</v>
      </c>
      <c r="M74" s="145">
        <f>SUM(N74,P74)</f>
        <v>576.70000000000005</v>
      </c>
      <c r="N74" s="146">
        <f>N71+N68+N62+N73</f>
        <v>20</v>
      </c>
      <c r="O74" s="146">
        <f t="shared" ref="O74" si="28">O71+O68+O62+O73</f>
        <v>0</v>
      </c>
      <c r="P74" s="146">
        <f t="shared" ref="P74" si="29">P71+P68+P62+P73</f>
        <v>556.70000000000005</v>
      </c>
      <c r="Q74" s="145">
        <f t="shared" ref="Q74" si="30">SUM(R74,T74)</f>
        <v>2072.1999999999998</v>
      </c>
      <c r="R74" s="146">
        <f>R71+R68+R62+R73</f>
        <v>0</v>
      </c>
      <c r="S74" s="146">
        <f t="shared" ref="S74" si="31">S71+S68+S62+S73</f>
        <v>0</v>
      </c>
      <c r="T74" s="146">
        <f t="shared" ref="T74" si="32">T71+T68+T62+T73</f>
        <v>2072.1999999999998</v>
      </c>
      <c r="U74" s="145">
        <f t="shared" ref="U74:U75" si="33">SUM(V74,X74)</f>
        <v>450</v>
      </c>
      <c r="V74" s="146">
        <f>SUM(V71,V68,V62)</f>
        <v>0</v>
      </c>
      <c r="W74" s="146">
        <f>SUM(W71,W68,W62)</f>
        <v>0</v>
      </c>
      <c r="X74" s="50">
        <f>SUM(X71,X68,X62)</f>
        <v>450</v>
      </c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</row>
    <row r="75" spans="1:34" s="124" customFormat="1" ht="23.25" customHeight="1" thickBot="1" x14ac:dyDescent="0.25">
      <c r="A75" s="98">
        <v>2</v>
      </c>
      <c r="B75" s="444" t="s">
        <v>25</v>
      </c>
      <c r="C75" s="445"/>
      <c r="D75" s="445"/>
      <c r="E75" s="445"/>
      <c r="F75" s="445"/>
      <c r="G75" s="445"/>
      <c r="H75" s="446"/>
      <c r="I75" s="51">
        <f>SUM(J75,L75)</f>
        <v>64.099999999999994</v>
      </c>
      <c r="J75" s="52">
        <f>SUM(J74)</f>
        <v>0</v>
      </c>
      <c r="K75" s="52">
        <f>SUM(K74)</f>
        <v>0</v>
      </c>
      <c r="L75" s="53">
        <f>SUM(L74)</f>
        <v>64.099999999999994</v>
      </c>
      <c r="M75" s="51">
        <f>SUM(N75,P75)</f>
        <v>576.70000000000005</v>
      </c>
      <c r="N75" s="52">
        <f>SUM(N74)</f>
        <v>20</v>
      </c>
      <c r="O75" s="52">
        <f>SUM(O74)</f>
        <v>0</v>
      </c>
      <c r="P75" s="53">
        <f>SUM(P74)</f>
        <v>556.70000000000005</v>
      </c>
      <c r="Q75" s="51">
        <f>SUM(R75,T75)</f>
        <v>2072.1999999999998</v>
      </c>
      <c r="R75" s="52">
        <f>SUM(R74)</f>
        <v>0</v>
      </c>
      <c r="S75" s="52">
        <f>SUM(S74)</f>
        <v>0</v>
      </c>
      <c r="T75" s="53">
        <f>SUM(T74)</f>
        <v>2072.1999999999998</v>
      </c>
      <c r="U75" s="51">
        <f t="shared" si="33"/>
        <v>450</v>
      </c>
      <c r="V75" s="52">
        <f>SUM(V74)</f>
        <v>0</v>
      </c>
      <c r="W75" s="52">
        <f>SUM(W74)</f>
        <v>0</v>
      </c>
      <c r="X75" s="53">
        <f>SUM(X74)</f>
        <v>450</v>
      </c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</row>
    <row r="76" spans="1:34" s="9" customFormat="1" ht="23.25" customHeight="1" thickBot="1" x14ac:dyDescent="0.25">
      <c r="A76" s="99">
        <v>3</v>
      </c>
      <c r="B76" s="447" t="s">
        <v>95</v>
      </c>
      <c r="C76" s="448"/>
      <c r="D76" s="448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9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s="9" customFormat="1" ht="23.25" customHeight="1" thickBot="1" x14ac:dyDescent="0.25">
      <c r="A77" s="86">
        <v>3</v>
      </c>
      <c r="B77" s="87">
        <v>1</v>
      </c>
      <c r="C77" s="416" t="s">
        <v>32</v>
      </c>
      <c r="D77" s="417"/>
      <c r="E77" s="417"/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8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s="9" customFormat="1" ht="17.25" customHeight="1" thickBot="1" x14ac:dyDescent="0.25">
      <c r="A78" s="390">
        <v>3</v>
      </c>
      <c r="B78" s="404">
        <v>1</v>
      </c>
      <c r="C78" s="385">
        <v>1</v>
      </c>
      <c r="D78" s="393" t="s">
        <v>54</v>
      </c>
      <c r="E78" s="389">
        <v>7</v>
      </c>
      <c r="F78" s="317" t="s">
        <v>23</v>
      </c>
      <c r="G78" s="316" t="s">
        <v>47</v>
      </c>
      <c r="H78" s="238" t="s">
        <v>15</v>
      </c>
      <c r="I78" s="132">
        <f>J78</f>
        <v>14.6</v>
      </c>
      <c r="J78" s="130">
        <v>14.6</v>
      </c>
      <c r="K78" s="130">
        <v>0</v>
      </c>
      <c r="L78" s="131">
        <v>0</v>
      </c>
      <c r="M78" s="132">
        <v>15</v>
      </c>
      <c r="N78" s="130">
        <v>15</v>
      </c>
      <c r="O78" s="130"/>
      <c r="P78" s="131"/>
      <c r="Q78" s="132">
        <v>15</v>
      </c>
      <c r="R78" s="130">
        <v>15</v>
      </c>
      <c r="S78" s="130">
        <v>0</v>
      </c>
      <c r="T78" s="131">
        <v>0</v>
      </c>
      <c r="U78" s="132">
        <v>15</v>
      </c>
      <c r="V78" s="130">
        <v>15</v>
      </c>
      <c r="W78" s="130">
        <v>0</v>
      </c>
      <c r="X78" s="54">
        <v>0</v>
      </c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s="9" customFormat="1" ht="18.75" customHeight="1" thickBot="1" x14ac:dyDescent="0.25">
      <c r="A79" s="391"/>
      <c r="B79" s="405"/>
      <c r="C79" s="385"/>
      <c r="D79" s="393"/>
      <c r="E79" s="389"/>
      <c r="F79" s="401" t="s">
        <v>17</v>
      </c>
      <c r="G79" s="402"/>
      <c r="H79" s="403"/>
      <c r="I79" s="37">
        <f>J79+L79</f>
        <v>14.6</v>
      </c>
      <c r="J79" s="44">
        <f>J78</f>
        <v>14.6</v>
      </c>
      <c r="K79" s="44">
        <f>SUM(K78)</f>
        <v>0</v>
      </c>
      <c r="L79" s="45">
        <f>SUM(L78)</f>
        <v>0</v>
      </c>
      <c r="M79" s="37">
        <f>M78</f>
        <v>15</v>
      </c>
      <c r="N79" s="44">
        <f>N78</f>
        <v>15</v>
      </c>
      <c r="O79" s="44"/>
      <c r="P79" s="45"/>
      <c r="Q79" s="137">
        <f>Q78</f>
        <v>15</v>
      </c>
      <c r="R79" s="44">
        <f>R78</f>
        <v>15</v>
      </c>
      <c r="S79" s="44">
        <f>SUM(S78)</f>
        <v>0</v>
      </c>
      <c r="T79" s="45">
        <f>SUM(T78)</f>
        <v>0</v>
      </c>
      <c r="U79" s="37">
        <f>U78</f>
        <v>15</v>
      </c>
      <c r="V79" s="44">
        <f>V78</f>
        <v>15</v>
      </c>
      <c r="W79" s="44">
        <f>SUM(W78)</f>
        <v>0</v>
      </c>
      <c r="X79" s="45">
        <f>SUM(X78)</f>
        <v>0</v>
      </c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s="9" customFormat="1" ht="27" customHeight="1" thickBot="1" x14ac:dyDescent="0.25">
      <c r="A80" s="390">
        <v>3</v>
      </c>
      <c r="B80" s="404">
        <v>1</v>
      </c>
      <c r="C80" s="384">
        <v>2</v>
      </c>
      <c r="D80" s="392" t="s">
        <v>102</v>
      </c>
      <c r="E80" s="477">
        <v>7</v>
      </c>
      <c r="F80" s="95" t="s">
        <v>68</v>
      </c>
      <c r="G80" s="95" t="s">
        <v>48</v>
      </c>
      <c r="H80" s="96" t="s">
        <v>15</v>
      </c>
      <c r="I80" s="43">
        <v>1.8</v>
      </c>
      <c r="J80" s="40">
        <v>1.8</v>
      </c>
      <c r="K80" s="40">
        <v>0</v>
      </c>
      <c r="L80" s="46">
        <v>0</v>
      </c>
      <c r="M80" s="43">
        <v>1.8</v>
      </c>
      <c r="N80" s="40">
        <v>1.8</v>
      </c>
      <c r="O80" s="40">
        <v>0</v>
      </c>
      <c r="P80" s="46">
        <v>0</v>
      </c>
      <c r="Q80" s="144">
        <v>1.8</v>
      </c>
      <c r="R80" s="140">
        <v>1.8</v>
      </c>
      <c r="S80" s="140">
        <v>0</v>
      </c>
      <c r="T80" s="129">
        <v>0</v>
      </c>
      <c r="U80" s="43">
        <v>1.8</v>
      </c>
      <c r="V80" s="40">
        <v>1.8</v>
      </c>
      <c r="W80" s="40">
        <v>0</v>
      </c>
      <c r="X80" s="46">
        <v>0</v>
      </c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s="9" customFormat="1" ht="32.25" customHeight="1" thickBot="1" x14ac:dyDescent="0.25">
      <c r="A81" s="391"/>
      <c r="B81" s="405"/>
      <c r="C81" s="385"/>
      <c r="D81" s="393"/>
      <c r="E81" s="420"/>
      <c r="F81" s="401" t="s">
        <v>17</v>
      </c>
      <c r="G81" s="402"/>
      <c r="H81" s="403"/>
      <c r="I81" s="37">
        <f t="shared" ref="I81" si="34">SUM(J81,L81)</f>
        <v>1.8</v>
      </c>
      <c r="J81" s="44">
        <f>SUM(J80)</f>
        <v>1.8</v>
      </c>
      <c r="K81" s="44">
        <f>SUM(K80)</f>
        <v>0</v>
      </c>
      <c r="L81" s="45">
        <f>SUM(L80)</f>
        <v>0</v>
      </c>
      <c r="M81" s="37">
        <f t="shared" ref="M81" si="35">SUM(N81,P81)</f>
        <v>1.8</v>
      </c>
      <c r="N81" s="44">
        <f>SUM(N80)</f>
        <v>1.8</v>
      </c>
      <c r="O81" s="44">
        <f>SUM(O80)</f>
        <v>0</v>
      </c>
      <c r="P81" s="45">
        <f>SUM(P80)</f>
        <v>0</v>
      </c>
      <c r="Q81" s="137">
        <f t="shared" ref="Q81" si="36">SUM(R81,T81)</f>
        <v>1.8</v>
      </c>
      <c r="R81" s="44">
        <f>SUM(R80)</f>
        <v>1.8</v>
      </c>
      <c r="S81" s="44">
        <f>SUM(S80)</f>
        <v>0</v>
      </c>
      <c r="T81" s="45">
        <f>SUM(T80)</f>
        <v>0</v>
      </c>
      <c r="U81" s="37">
        <f t="shared" ref="U81" si="37">SUM(V81,X81)</f>
        <v>1.8</v>
      </c>
      <c r="V81" s="44">
        <f>SUM(V80)</f>
        <v>1.8</v>
      </c>
      <c r="W81" s="44">
        <f>SUM(W80)</f>
        <v>0</v>
      </c>
      <c r="X81" s="45">
        <f>SUM(X80)</f>
        <v>0</v>
      </c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8.75" customHeight="1" thickBot="1" x14ac:dyDescent="0.35">
      <c r="A82" s="92">
        <v>3</v>
      </c>
      <c r="B82" s="93">
        <v>1</v>
      </c>
      <c r="C82" s="441" t="s">
        <v>24</v>
      </c>
      <c r="D82" s="442"/>
      <c r="E82" s="442"/>
      <c r="F82" s="442"/>
      <c r="G82" s="442"/>
      <c r="H82" s="443"/>
      <c r="I82" s="360">
        <f>I79+I81</f>
        <v>16.399999999999999</v>
      </c>
      <c r="J82" s="361">
        <f>J79+J81</f>
        <v>16.399999999999999</v>
      </c>
      <c r="K82" s="361">
        <f>SUM(,K81,K79,)</f>
        <v>0</v>
      </c>
      <c r="L82" s="362">
        <f>SUM(,L81,L79,)</f>
        <v>0</v>
      </c>
      <c r="M82" s="360">
        <f>M79+M81</f>
        <v>16.8</v>
      </c>
      <c r="N82" s="361">
        <f>N79+N81</f>
        <v>16.8</v>
      </c>
      <c r="O82" s="361">
        <f>SUM(,O81,O79,)</f>
        <v>0</v>
      </c>
      <c r="P82" s="362">
        <f>SUM(,P81,P79,)</f>
        <v>0</v>
      </c>
      <c r="Q82" s="360">
        <f>Q79+Q81</f>
        <v>16.8</v>
      </c>
      <c r="R82" s="361">
        <f>R79+R81</f>
        <v>16.8</v>
      </c>
      <c r="S82" s="361">
        <f>SUM(S81,S79,)</f>
        <v>0</v>
      </c>
      <c r="T82" s="362">
        <f>SUM(,T81,T79,)</f>
        <v>0</v>
      </c>
      <c r="U82" s="360">
        <f>U79+U81</f>
        <v>16.8</v>
      </c>
      <c r="V82" s="361">
        <f>V79+V81</f>
        <v>16.8</v>
      </c>
      <c r="W82" s="361">
        <f>SUM(,W81,W79,)</f>
        <v>0</v>
      </c>
      <c r="X82" s="362">
        <f>SUM(,X81,X79,)</f>
        <v>0</v>
      </c>
      <c r="Y82"/>
      <c r="Z82"/>
      <c r="AA82"/>
      <c r="AB82"/>
      <c r="AC82"/>
      <c r="AD82"/>
      <c r="AE82"/>
      <c r="AF82"/>
      <c r="AG82"/>
      <c r="AH82"/>
    </row>
    <row r="83" spans="1:34" s="7" customFormat="1" ht="12" customHeight="1" thickBot="1" x14ac:dyDescent="0.35">
      <c r="A83" s="86">
        <v>3</v>
      </c>
      <c r="B83" s="87">
        <v>2</v>
      </c>
      <c r="C83" s="416" t="s">
        <v>94</v>
      </c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74"/>
      <c r="V83" s="474"/>
      <c r="W83" s="474"/>
      <c r="X83" s="475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s="7" customFormat="1" ht="12" customHeight="1" x14ac:dyDescent="0.2">
      <c r="A84" s="390">
        <v>3</v>
      </c>
      <c r="B84" s="404">
        <v>2</v>
      </c>
      <c r="C84" s="385">
        <v>1</v>
      </c>
      <c r="D84" s="515" t="s">
        <v>28</v>
      </c>
      <c r="E84" s="466" t="s">
        <v>119</v>
      </c>
      <c r="F84" s="382" t="s">
        <v>29</v>
      </c>
      <c r="G84" s="382" t="s">
        <v>46</v>
      </c>
      <c r="H84" s="345" t="s">
        <v>15</v>
      </c>
      <c r="I84" s="132">
        <f>J84+L84</f>
        <v>231.1</v>
      </c>
      <c r="J84" s="127">
        <v>231.1</v>
      </c>
      <c r="K84" s="127">
        <v>197.4</v>
      </c>
      <c r="L84" s="128"/>
      <c r="M84" s="127">
        <v>228.5</v>
      </c>
      <c r="N84" s="127">
        <f>228.5-0.3</f>
        <v>228.2</v>
      </c>
      <c r="O84" s="127">
        <v>201.6</v>
      </c>
      <c r="P84" s="128"/>
      <c r="Q84" s="127">
        <v>227.1</v>
      </c>
      <c r="R84" s="127">
        <v>227.1</v>
      </c>
      <c r="S84" s="127">
        <v>201.6</v>
      </c>
      <c r="T84" s="131"/>
      <c r="U84" s="127">
        <v>227.1</v>
      </c>
      <c r="V84" s="127">
        <v>227.1</v>
      </c>
      <c r="W84" s="127">
        <v>201.6</v>
      </c>
      <c r="X84" s="131"/>
      <c r="Y84" s="8"/>
      <c r="Z84" s="125"/>
      <c r="AA84" s="8"/>
      <c r="AB84" s="8"/>
      <c r="AC84" s="8"/>
      <c r="AD84" s="8"/>
      <c r="AE84" s="8"/>
      <c r="AF84" s="8"/>
      <c r="AG84" s="8"/>
      <c r="AH84" s="8"/>
    </row>
    <row r="85" spans="1:34" s="9" customFormat="1" ht="14.25" customHeight="1" x14ac:dyDescent="0.2">
      <c r="A85" s="391"/>
      <c r="B85" s="405"/>
      <c r="C85" s="385"/>
      <c r="D85" s="515"/>
      <c r="E85" s="466"/>
      <c r="F85" s="383"/>
      <c r="G85" s="383"/>
      <c r="H85" s="346" t="s">
        <v>16</v>
      </c>
      <c r="I85" s="132">
        <f>J85+L85</f>
        <v>9.7000000000000011</v>
      </c>
      <c r="J85" s="193">
        <v>9.3000000000000007</v>
      </c>
      <c r="K85" s="193">
        <v>1.1000000000000001</v>
      </c>
      <c r="L85" s="59">
        <v>0.4</v>
      </c>
      <c r="M85" s="132">
        <v>10</v>
      </c>
      <c r="N85" s="193">
        <v>10</v>
      </c>
      <c r="O85" s="193">
        <v>2</v>
      </c>
      <c r="P85" s="269">
        <v>0</v>
      </c>
      <c r="Q85" s="132">
        <v>10</v>
      </c>
      <c r="R85" s="193">
        <v>10</v>
      </c>
      <c r="S85" s="193">
        <v>2</v>
      </c>
      <c r="T85" s="143">
        <v>0</v>
      </c>
      <c r="U85" s="132">
        <v>10</v>
      </c>
      <c r="V85" s="193">
        <v>10</v>
      </c>
      <c r="W85" s="193">
        <v>2</v>
      </c>
      <c r="X85" s="143">
        <v>0</v>
      </c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s="124" customFormat="1" ht="14.25" customHeight="1" thickBot="1" x14ac:dyDescent="0.25">
      <c r="A86" s="391"/>
      <c r="B86" s="405"/>
      <c r="C86" s="385"/>
      <c r="D86" s="515"/>
      <c r="E86" s="466"/>
      <c r="F86" s="384"/>
      <c r="G86" s="384"/>
      <c r="H86" s="262" t="s">
        <v>145</v>
      </c>
      <c r="I86" s="284"/>
      <c r="J86" s="282"/>
      <c r="K86" s="282"/>
      <c r="L86" s="151"/>
      <c r="M86" s="168">
        <f>N86+P86</f>
        <v>2.1</v>
      </c>
      <c r="N86" s="202">
        <v>2.1</v>
      </c>
      <c r="O86" s="202">
        <v>2</v>
      </c>
      <c r="P86" s="187"/>
      <c r="Q86" s="168"/>
      <c r="R86" s="202"/>
      <c r="S86" s="202"/>
      <c r="T86" s="344"/>
      <c r="U86" s="168"/>
      <c r="V86" s="202"/>
      <c r="W86" s="202"/>
      <c r="X86" s="344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</row>
    <row r="87" spans="1:34" s="9" customFormat="1" ht="15.75" customHeight="1" thickBot="1" x14ac:dyDescent="0.25">
      <c r="A87" s="391"/>
      <c r="B87" s="405"/>
      <c r="C87" s="385"/>
      <c r="D87" s="515"/>
      <c r="E87" s="466"/>
      <c r="F87" s="401" t="s">
        <v>17</v>
      </c>
      <c r="G87" s="402"/>
      <c r="H87" s="403"/>
      <c r="I87" s="137">
        <f>SUM(J87,L87)</f>
        <v>240.8</v>
      </c>
      <c r="J87" s="138">
        <f>SUM(J84:J85)</f>
        <v>240.4</v>
      </c>
      <c r="K87" s="138">
        <f>SUM(K84:K85)</f>
        <v>198.5</v>
      </c>
      <c r="L87" s="39">
        <v>0.4</v>
      </c>
      <c r="M87" s="37">
        <f>SUM(N87,P87)</f>
        <v>240.29999999999998</v>
      </c>
      <c r="N87" s="38">
        <f>SUM(N84:N86)</f>
        <v>240.29999999999998</v>
      </c>
      <c r="O87" s="138">
        <f t="shared" ref="O87:P87" si="38">SUM(O84:O86)</f>
        <v>205.6</v>
      </c>
      <c r="P87" s="138">
        <f t="shared" si="38"/>
        <v>0</v>
      </c>
      <c r="Q87" s="137">
        <f>SUM(R87,T87)</f>
        <v>237.1</v>
      </c>
      <c r="R87" s="138">
        <f>SUM(R84:R86)</f>
        <v>237.1</v>
      </c>
      <c r="S87" s="138">
        <f t="shared" ref="S87" si="39">SUM(S84:S86)</f>
        <v>203.6</v>
      </c>
      <c r="T87" s="138">
        <f t="shared" ref="T87" si="40">SUM(T84:T86)</f>
        <v>0</v>
      </c>
      <c r="U87" s="137">
        <f>SUM(V87,X87)</f>
        <v>237.1</v>
      </c>
      <c r="V87" s="138">
        <f>SUM(V84:V86)</f>
        <v>237.1</v>
      </c>
      <c r="W87" s="138">
        <f t="shared" ref="W87" si="41">SUM(W84:W86)</f>
        <v>203.6</v>
      </c>
      <c r="X87" s="138">
        <f t="shared" ref="X87" si="42">SUM(X84:X86)</f>
        <v>0</v>
      </c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s="9" customFormat="1" ht="15.75" customHeight="1" thickBot="1" x14ac:dyDescent="0.25">
      <c r="A88" s="92">
        <v>3</v>
      </c>
      <c r="B88" s="101">
        <v>2</v>
      </c>
      <c r="C88" s="441" t="s">
        <v>24</v>
      </c>
      <c r="D88" s="442"/>
      <c r="E88" s="442"/>
      <c r="F88" s="450"/>
      <c r="G88" s="450"/>
      <c r="H88" s="451"/>
      <c r="I88" s="48">
        <f>SUM(J88,L88)</f>
        <v>240.8</v>
      </c>
      <c r="J88" s="49">
        <f t="shared" ref="J88:L88" si="43">SUM(J87)</f>
        <v>240.4</v>
      </c>
      <c r="K88" s="49">
        <f t="shared" si="43"/>
        <v>198.5</v>
      </c>
      <c r="L88" s="50">
        <f t="shared" si="43"/>
        <v>0.4</v>
      </c>
      <c r="M88" s="48">
        <f>SUM(N88,P88)</f>
        <v>240.29999999999998</v>
      </c>
      <c r="N88" s="49">
        <f>SUM(N87)</f>
        <v>240.29999999999998</v>
      </c>
      <c r="O88" s="49">
        <f>SUM(O87)</f>
        <v>205.6</v>
      </c>
      <c r="P88" s="50">
        <f>SUM(P87)</f>
        <v>0</v>
      </c>
      <c r="Q88" s="145">
        <f>SUM(R88,T88)</f>
        <v>237.1</v>
      </c>
      <c r="R88" s="146">
        <f t="shared" ref="R88:T88" si="44">SUM(R87)</f>
        <v>237.1</v>
      </c>
      <c r="S88" s="146">
        <f t="shared" si="44"/>
        <v>203.6</v>
      </c>
      <c r="T88" s="50">
        <f t="shared" si="44"/>
        <v>0</v>
      </c>
      <c r="U88" s="48">
        <f>SUM(V88,X88)</f>
        <v>237.1</v>
      </c>
      <c r="V88" s="49">
        <f t="shared" ref="V88:X88" si="45">SUM(V87)</f>
        <v>237.1</v>
      </c>
      <c r="W88" s="49">
        <f t="shared" si="45"/>
        <v>203.6</v>
      </c>
      <c r="X88" s="50">
        <f t="shared" si="45"/>
        <v>0</v>
      </c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8.75" customHeight="1" thickBot="1" x14ac:dyDescent="0.35">
      <c r="A89" s="98">
        <v>3</v>
      </c>
      <c r="B89" s="444" t="s">
        <v>25</v>
      </c>
      <c r="C89" s="445"/>
      <c r="D89" s="445"/>
      <c r="E89" s="445"/>
      <c r="F89" s="445"/>
      <c r="G89" s="445"/>
      <c r="H89" s="446"/>
      <c r="I89" s="51">
        <f t="shared" ref="I89" si="46">SUM(J89,L89)</f>
        <v>257.2</v>
      </c>
      <c r="J89" s="52">
        <f>J88+J82</f>
        <v>256.8</v>
      </c>
      <c r="K89" s="52">
        <f t="shared" ref="K89:L89" si="47">K88+K82</f>
        <v>198.5</v>
      </c>
      <c r="L89" s="52">
        <f t="shared" si="47"/>
        <v>0.4</v>
      </c>
      <c r="M89" s="51">
        <f>SUM(N89,P89)</f>
        <v>257.09999999999997</v>
      </c>
      <c r="N89" s="52">
        <f>N88+N82</f>
        <v>257.09999999999997</v>
      </c>
      <c r="O89" s="52">
        <f t="shared" ref="O89" si="48">O88+O82</f>
        <v>205.6</v>
      </c>
      <c r="P89" s="52">
        <f t="shared" ref="P89" si="49">P88+P82</f>
        <v>0</v>
      </c>
      <c r="Q89" s="51">
        <f t="shared" ref="Q89" si="50">SUM(R89,T89)</f>
        <v>253.9</v>
      </c>
      <c r="R89" s="52">
        <f>R88+R82</f>
        <v>253.9</v>
      </c>
      <c r="S89" s="52">
        <f t="shared" ref="S89" si="51">S88+S82</f>
        <v>203.6</v>
      </c>
      <c r="T89" s="52">
        <f t="shared" ref="T89" si="52">T88+T82</f>
        <v>0</v>
      </c>
      <c r="U89" s="51">
        <f t="shared" ref="U89" si="53">SUM(V89,X89)</f>
        <v>253.9</v>
      </c>
      <c r="V89" s="52">
        <f>V88+V82</f>
        <v>253.9</v>
      </c>
      <c r="W89" s="52">
        <f t="shared" ref="W89" si="54">W88+W82</f>
        <v>203.6</v>
      </c>
      <c r="X89" s="52">
        <f t="shared" ref="X89" si="55">X88+X82</f>
        <v>0</v>
      </c>
      <c r="Y89"/>
      <c r="Z89"/>
      <c r="AA89"/>
      <c r="AB89"/>
      <c r="AC89"/>
      <c r="AD89"/>
      <c r="AE89"/>
      <c r="AF89"/>
      <c r="AG89"/>
      <c r="AH89"/>
    </row>
    <row r="90" spans="1:34" ht="25.5" customHeight="1" thickBot="1" x14ac:dyDescent="0.35">
      <c r="A90" s="99">
        <v>4</v>
      </c>
      <c r="B90" s="447" t="s">
        <v>33</v>
      </c>
      <c r="C90" s="448"/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9"/>
      <c r="Y90"/>
      <c r="Z90"/>
      <c r="AA90"/>
      <c r="AB90"/>
      <c r="AC90"/>
      <c r="AD90"/>
      <c r="AE90"/>
      <c r="AF90"/>
      <c r="AG90"/>
      <c r="AH90"/>
    </row>
    <row r="91" spans="1:34" ht="18" customHeight="1" thickBot="1" x14ac:dyDescent="0.35">
      <c r="A91" s="86">
        <v>4</v>
      </c>
      <c r="B91" s="102">
        <v>1</v>
      </c>
      <c r="C91" s="416" t="s">
        <v>34</v>
      </c>
      <c r="D91" s="417"/>
      <c r="E91" s="417"/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8"/>
      <c r="Y91"/>
      <c r="Z91"/>
      <c r="AA91"/>
      <c r="AB91"/>
      <c r="AC91"/>
      <c r="AD91"/>
      <c r="AE91"/>
      <c r="AF91"/>
      <c r="AG91"/>
      <c r="AH91"/>
    </row>
    <row r="92" spans="1:34" ht="26.25" customHeight="1" thickBot="1" x14ac:dyDescent="0.35">
      <c r="A92" s="390">
        <v>4</v>
      </c>
      <c r="B92" s="404">
        <v>1</v>
      </c>
      <c r="C92" s="385">
        <v>1</v>
      </c>
      <c r="D92" s="516" t="s">
        <v>107</v>
      </c>
      <c r="E92" s="188">
        <v>2</v>
      </c>
      <c r="F92" s="189" t="s">
        <v>35</v>
      </c>
      <c r="G92" s="189" t="s">
        <v>49</v>
      </c>
      <c r="H92" s="104" t="s">
        <v>15</v>
      </c>
      <c r="I92" s="132">
        <v>21</v>
      </c>
      <c r="J92" s="127">
        <v>21</v>
      </c>
      <c r="K92" s="127">
        <v>0</v>
      </c>
      <c r="L92" s="128">
        <v>0</v>
      </c>
      <c r="M92" s="132">
        <f>N92+P92</f>
        <v>17</v>
      </c>
      <c r="N92" s="127">
        <v>17</v>
      </c>
      <c r="O92" s="127"/>
      <c r="P92" s="128">
        <v>0</v>
      </c>
      <c r="Q92" s="132">
        <v>37</v>
      </c>
      <c r="R92" s="127">
        <v>37</v>
      </c>
      <c r="S92" s="127">
        <v>0</v>
      </c>
      <c r="T92" s="128">
        <v>0</v>
      </c>
      <c r="U92" s="132">
        <v>37</v>
      </c>
      <c r="V92" s="127">
        <v>37</v>
      </c>
      <c r="W92" s="35">
        <v>0</v>
      </c>
      <c r="X92" s="36">
        <v>0</v>
      </c>
      <c r="Y92"/>
      <c r="Z92"/>
      <c r="AA92"/>
      <c r="AB92"/>
      <c r="AC92"/>
      <c r="AD92"/>
      <c r="AE92"/>
      <c r="AF92"/>
      <c r="AG92"/>
      <c r="AH92"/>
    </row>
    <row r="93" spans="1:34" ht="29.25" customHeight="1" thickBot="1" x14ac:dyDescent="0.35">
      <c r="A93" s="391"/>
      <c r="B93" s="405"/>
      <c r="C93" s="385"/>
      <c r="D93" s="397"/>
      <c r="E93" s="181"/>
      <c r="F93" s="401" t="s">
        <v>17</v>
      </c>
      <c r="G93" s="402"/>
      <c r="H93" s="403"/>
      <c r="I93" s="137">
        <f t="shared" ref="I93" si="56">SUM(J93,L93)</f>
        <v>21</v>
      </c>
      <c r="J93" s="44">
        <f>SUM(J92)</f>
        <v>21</v>
      </c>
      <c r="K93" s="44">
        <f>SUM(K92)</f>
        <v>0</v>
      </c>
      <c r="L93" s="45">
        <f>SUM(L92)</f>
        <v>0</v>
      </c>
      <c r="M93" s="137">
        <f>M92</f>
        <v>17</v>
      </c>
      <c r="N93" s="44">
        <f>N92</f>
        <v>17</v>
      </c>
      <c r="O93" s="44">
        <f>SUM(O92)</f>
        <v>0</v>
      </c>
      <c r="P93" s="45">
        <f>SUM(P92)</f>
        <v>0</v>
      </c>
      <c r="Q93" s="137">
        <f>Q92</f>
        <v>37</v>
      </c>
      <c r="R93" s="44">
        <f>R92</f>
        <v>37</v>
      </c>
      <c r="S93" s="44">
        <f>SUM(S92)</f>
        <v>0</v>
      </c>
      <c r="T93" s="45">
        <f>SUM(T92)</f>
        <v>0</v>
      </c>
      <c r="U93" s="37">
        <f>U92</f>
        <v>37</v>
      </c>
      <c r="V93" s="44">
        <f>V92</f>
        <v>37</v>
      </c>
      <c r="W93" s="44">
        <f>SUM(W92)</f>
        <v>0</v>
      </c>
      <c r="X93" s="45">
        <f>SUM(X92)</f>
        <v>0</v>
      </c>
      <c r="Y93"/>
      <c r="Z93"/>
      <c r="AA93"/>
      <c r="AB93"/>
      <c r="AC93"/>
      <c r="AD93"/>
      <c r="AE93"/>
      <c r="AF93"/>
      <c r="AG93"/>
      <c r="AH93"/>
    </row>
    <row r="94" spans="1:34" ht="22.5" customHeight="1" x14ac:dyDescent="0.3">
      <c r="A94" s="390">
        <v>4</v>
      </c>
      <c r="B94" s="404">
        <v>1</v>
      </c>
      <c r="C94" s="384">
        <v>2</v>
      </c>
      <c r="D94" s="392" t="s">
        <v>125</v>
      </c>
      <c r="E94" s="100">
        <v>9</v>
      </c>
      <c r="F94" s="471" t="s">
        <v>35</v>
      </c>
      <c r="G94" s="394" t="s">
        <v>56</v>
      </c>
      <c r="H94" s="103" t="s">
        <v>15</v>
      </c>
      <c r="I94" s="144">
        <v>5.0999999999999996</v>
      </c>
      <c r="J94" s="142"/>
      <c r="K94" s="142"/>
      <c r="L94" s="141">
        <v>5.0999999999999996</v>
      </c>
      <c r="M94" s="144"/>
      <c r="N94" s="142"/>
      <c r="O94" s="142"/>
      <c r="P94" s="141"/>
      <c r="Q94" s="144">
        <v>50</v>
      </c>
      <c r="R94" s="142">
        <v>0</v>
      </c>
      <c r="S94" s="142">
        <v>0</v>
      </c>
      <c r="T94" s="141">
        <v>50</v>
      </c>
      <c r="U94" s="144">
        <v>150</v>
      </c>
      <c r="V94" s="142">
        <v>0</v>
      </c>
      <c r="W94" s="142">
        <v>0</v>
      </c>
      <c r="X94" s="141">
        <v>150</v>
      </c>
      <c r="Y94"/>
      <c r="Z94"/>
      <c r="AA94"/>
      <c r="AB94"/>
      <c r="AC94"/>
      <c r="AD94"/>
      <c r="AE94"/>
      <c r="AF94"/>
      <c r="AG94"/>
      <c r="AH94"/>
    </row>
    <row r="95" spans="1:34" ht="22.5" customHeight="1" thickBot="1" x14ac:dyDescent="0.35">
      <c r="A95" s="391"/>
      <c r="B95" s="405"/>
      <c r="C95" s="385"/>
      <c r="D95" s="393"/>
      <c r="E95" s="293">
        <v>29</v>
      </c>
      <c r="F95" s="385"/>
      <c r="G95" s="387"/>
      <c r="H95" s="299" t="s">
        <v>15</v>
      </c>
      <c r="I95" s="132">
        <f>L95</f>
        <v>0.8</v>
      </c>
      <c r="J95" s="130"/>
      <c r="K95" s="130"/>
      <c r="L95" s="131">
        <v>0.8</v>
      </c>
      <c r="M95" s="132"/>
      <c r="N95" s="130"/>
      <c r="O95" s="130"/>
      <c r="P95" s="131"/>
      <c r="Q95" s="132"/>
      <c r="R95" s="130"/>
      <c r="S95" s="130"/>
      <c r="T95" s="131"/>
      <c r="U95" s="132"/>
      <c r="V95" s="130"/>
      <c r="W95" s="130"/>
      <c r="X95" s="131"/>
      <c r="Y95"/>
      <c r="Z95"/>
      <c r="AA95"/>
      <c r="AB95"/>
      <c r="AC95"/>
      <c r="AD95"/>
      <c r="AE95"/>
      <c r="AF95"/>
      <c r="AG95"/>
      <c r="AH95"/>
    </row>
    <row r="96" spans="1:34" ht="21.75" customHeight="1" thickBot="1" x14ac:dyDescent="0.35">
      <c r="A96" s="391"/>
      <c r="B96" s="405"/>
      <c r="C96" s="385"/>
      <c r="D96" s="393"/>
      <c r="E96" s="89"/>
      <c r="F96" s="401" t="s">
        <v>17</v>
      </c>
      <c r="G96" s="402"/>
      <c r="H96" s="403"/>
      <c r="I96" s="37">
        <f t="shared" ref="I96" si="57">SUM(J96,L96)</f>
        <v>5.8999999999999995</v>
      </c>
      <c r="J96" s="44">
        <f>SUM(J94:J95)</f>
        <v>0</v>
      </c>
      <c r="K96" s="44">
        <f>SUM(K94:K95)</f>
        <v>0</v>
      </c>
      <c r="L96" s="45">
        <f>SUM(L94:L95)</f>
        <v>5.8999999999999995</v>
      </c>
      <c r="M96" s="137">
        <f t="shared" ref="M96:M103" si="58">SUM(N96,P96)</f>
        <v>0</v>
      </c>
      <c r="N96" s="44">
        <f>SUM(N94:N95)</f>
        <v>0</v>
      </c>
      <c r="O96" s="44">
        <f>SUM(O94:O95)</f>
        <v>0</v>
      </c>
      <c r="P96" s="45">
        <f>SUM(P94:P95)</f>
        <v>0</v>
      </c>
      <c r="Q96" s="137">
        <f t="shared" ref="Q96" si="59">SUM(R96,T96)</f>
        <v>50</v>
      </c>
      <c r="R96" s="44">
        <f>SUM(R94:R95)</f>
        <v>0</v>
      </c>
      <c r="S96" s="44">
        <f>SUM(S94:S95)</f>
        <v>0</v>
      </c>
      <c r="T96" s="45">
        <f>SUM(T94:T95)</f>
        <v>50</v>
      </c>
      <c r="U96" s="37">
        <f t="shared" ref="U96:U97" si="60">SUM(V96,X96)</f>
        <v>150</v>
      </c>
      <c r="V96" s="44">
        <f>SUM(V94:V95)</f>
        <v>0</v>
      </c>
      <c r="W96" s="44">
        <f>SUM(W94:W95)</f>
        <v>0</v>
      </c>
      <c r="X96" s="45">
        <f>SUM(X94:X95)</f>
        <v>150</v>
      </c>
      <c r="Y96"/>
      <c r="Z96"/>
      <c r="AA96"/>
      <c r="AB96"/>
      <c r="AC96"/>
      <c r="AD96"/>
      <c r="AE96"/>
      <c r="AF96"/>
      <c r="AG96"/>
      <c r="AH96"/>
    </row>
    <row r="97" spans="1:34" ht="27" customHeight="1" thickBot="1" x14ac:dyDescent="0.35">
      <c r="A97" s="390">
        <v>4</v>
      </c>
      <c r="B97" s="404">
        <v>1</v>
      </c>
      <c r="C97" s="384">
        <v>3</v>
      </c>
      <c r="D97" s="392" t="s">
        <v>79</v>
      </c>
      <c r="E97" s="412">
        <v>2</v>
      </c>
      <c r="F97" s="394" t="s">
        <v>35</v>
      </c>
      <c r="G97" s="394" t="s">
        <v>57</v>
      </c>
      <c r="H97" s="104" t="s">
        <v>15</v>
      </c>
      <c r="I97" s="144"/>
      <c r="J97" s="140"/>
      <c r="K97" s="140">
        <v>0</v>
      </c>
      <c r="L97" s="60"/>
      <c r="M97" s="144">
        <f>N97+P97</f>
        <v>0</v>
      </c>
      <c r="N97" s="140">
        <f>20-20</f>
        <v>0</v>
      </c>
      <c r="O97" s="140">
        <v>0</v>
      </c>
      <c r="P97" s="60"/>
      <c r="Q97" s="144">
        <f>R97+T97</f>
        <v>85</v>
      </c>
      <c r="R97" s="140">
        <f>65+20</f>
        <v>85</v>
      </c>
      <c r="S97" s="140">
        <v>0</v>
      </c>
      <c r="T97" s="60">
        <v>0</v>
      </c>
      <c r="U97" s="43">
        <f t="shared" si="60"/>
        <v>0</v>
      </c>
      <c r="V97" s="40">
        <v>0</v>
      </c>
      <c r="W97" s="40">
        <v>0</v>
      </c>
      <c r="X97" s="60">
        <v>0</v>
      </c>
      <c r="Y97"/>
      <c r="Z97"/>
      <c r="AA97"/>
      <c r="AB97"/>
      <c r="AC97"/>
      <c r="AD97"/>
      <c r="AE97"/>
      <c r="AF97"/>
      <c r="AG97"/>
      <c r="AH97"/>
    </row>
    <row r="98" spans="1:34" ht="30.75" hidden="1" customHeight="1" thickBot="1" x14ac:dyDescent="0.35">
      <c r="A98" s="391"/>
      <c r="B98" s="405"/>
      <c r="C98" s="385"/>
      <c r="D98" s="393"/>
      <c r="E98" s="389"/>
      <c r="F98" s="476"/>
      <c r="G98" s="476"/>
      <c r="H98" s="105" t="s">
        <v>72</v>
      </c>
      <c r="I98" s="132">
        <f>SUM(J98,L98)</f>
        <v>0</v>
      </c>
      <c r="J98" s="127">
        <v>0</v>
      </c>
      <c r="K98" s="127">
        <v>0</v>
      </c>
      <c r="L98" s="75">
        <v>0</v>
      </c>
      <c r="M98" s="132"/>
      <c r="N98" s="127"/>
      <c r="O98" s="127">
        <v>0</v>
      </c>
      <c r="P98" s="75">
        <v>0</v>
      </c>
      <c r="Q98" s="132"/>
      <c r="R98" s="127"/>
      <c r="S98" s="127">
        <v>0</v>
      </c>
      <c r="T98" s="75">
        <v>0</v>
      </c>
      <c r="U98" s="57">
        <f>SUM(V98,X98)</f>
        <v>0</v>
      </c>
      <c r="V98" s="35">
        <v>0</v>
      </c>
      <c r="W98" s="35">
        <v>0</v>
      </c>
      <c r="X98" s="75">
        <v>0</v>
      </c>
      <c r="Y98"/>
      <c r="Z98"/>
      <c r="AA98"/>
      <c r="AB98"/>
      <c r="AC98"/>
      <c r="AD98"/>
      <c r="AE98"/>
      <c r="AF98"/>
      <c r="AG98"/>
      <c r="AH98"/>
    </row>
    <row r="99" spans="1:34" ht="37.5" customHeight="1" thickBot="1" x14ac:dyDescent="0.35">
      <c r="A99" s="391"/>
      <c r="B99" s="405"/>
      <c r="C99" s="385"/>
      <c r="D99" s="393"/>
      <c r="E99" s="389"/>
      <c r="F99" s="401" t="s">
        <v>17</v>
      </c>
      <c r="G99" s="402"/>
      <c r="H99" s="403"/>
      <c r="I99" s="137">
        <f>SUM(J99,L99)</f>
        <v>0</v>
      </c>
      <c r="J99" s="44">
        <f>SUM(J97:J98)</f>
        <v>0</v>
      </c>
      <c r="K99" s="44">
        <f>SUM(K97:K98)</f>
        <v>0</v>
      </c>
      <c r="L99" s="45">
        <f>SUM(L97:L98)</f>
        <v>0</v>
      </c>
      <c r="M99" s="137">
        <f>N99+P99</f>
        <v>0</v>
      </c>
      <c r="N99" s="44">
        <f>N97</f>
        <v>0</v>
      </c>
      <c r="O99" s="44">
        <f>SUM(O97:O98)</f>
        <v>0</v>
      </c>
      <c r="P99" s="45">
        <f>SUM(P97:P98)</f>
        <v>0</v>
      </c>
      <c r="Q99" s="137">
        <f>R99+T99</f>
        <v>85</v>
      </c>
      <c r="R99" s="44">
        <f>R97</f>
        <v>85</v>
      </c>
      <c r="S99" s="44">
        <f>SUM(S97:S98)</f>
        <v>0</v>
      </c>
      <c r="T99" s="45">
        <f>SUM(T97:T98)</f>
        <v>0</v>
      </c>
      <c r="U99" s="37">
        <f>SUM(V99,X99)</f>
        <v>0</v>
      </c>
      <c r="V99" s="44">
        <f>SUM(V97:V98)</f>
        <v>0</v>
      </c>
      <c r="W99" s="44">
        <f>SUM(W97:W98)</f>
        <v>0</v>
      </c>
      <c r="X99" s="45">
        <f>SUM(X97:X98)</f>
        <v>0</v>
      </c>
      <c r="Y99"/>
      <c r="Z99"/>
      <c r="AA99"/>
      <c r="AB99"/>
      <c r="AC99"/>
      <c r="AD99"/>
      <c r="AE99"/>
      <c r="AF99"/>
      <c r="AG99"/>
      <c r="AH99"/>
    </row>
    <row r="100" spans="1:34" ht="23.25" customHeight="1" thickBot="1" x14ac:dyDescent="0.35">
      <c r="A100" s="390">
        <v>4</v>
      </c>
      <c r="B100" s="404">
        <v>1</v>
      </c>
      <c r="C100" s="384">
        <v>4</v>
      </c>
      <c r="D100" s="392" t="s">
        <v>58</v>
      </c>
      <c r="E100" s="412">
        <v>2</v>
      </c>
      <c r="F100" s="94" t="s">
        <v>14</v>
      </c>
      <c r="G100" s="116" t="s">
        <v>93</v>
      </c>
      <c r="H100" s="96" t="s">
        <v>15</v>
      </c>
      <c r="I100" s="43">
        <v>19.600000000000001</v>
      </c>
      <c r="J100" s="40">
        <v>0</v>
      </c>
      <c r="K100" s="40">
        <v>0</v>
      </c>
      <c r="L100" s="60">
        <v>19.600000000000001</v>
      </c>
      <c r="M100" s="43"/>
      <c r="N100" s="40"/>
      <c r="O100" s="40"/>
      <c r="P100" s="60"/>
      <c r="Q100" s="144"/>
      <c r="R100" s="140"/>
      <c r="S100" s="140"/>
      <c r="T100" s="60"/>
      <c r="U100" s="43"/>
      <c r="V100" s="40"/>
      <c r="W100" s="40"/>
      <c r="X100" s="60"/>
    </row>
    <row r="101" spans="1:34" ht="27" customHeight="1" thickBot="1" x14ac:dyDescent="0.35">
      <c r="A101" s="391"/>
      <c r="B101" s="405"/>
      <c r="C101" s="385"/>
      <c r="D101" s="393"/>
      <c r="E101" s="389"/>
      <c r="F101" s="401" t="s">
        <v>17</v>
      </c>
      <c r="G101" s="402"/>
      <c r="H101" s="403"/>
      <c r="I101" s="37">
        <f t="shared" ref="I101:I103" si="61">SUM(J101,L101)</f>
        <v>19.600000000000001</v>
      </c>
      <c r="J101" s="44">
        <f>SUM(J100)</f>
        <v>0</v>
      </c>
      <c r="K101" s="44">
        <f>SUM(K100)</f>
        <v>0</v>
      </c>
      <c r="L101" s="45">
        <f>SUM(L100)</f>
        <v>19.600000000000001</v>
      </c>
      <c r="M101" s="37"/>
      <c r="N101" s="44"/>
      <c r="O101" s="44"/>
      <c r="P101" s="45"/>
      <c r="Q101" s="137"/>
      <c r="R101" s="44"/>
      <c r="S101" s="44"/>
      <c r="T101" s="45"/>
      <c r="U101" s="37"/>
      <c r="V101" s="44"/>
      <c r="W101" s="44"/>
      <c r="X101" s="45"/>
    </row>
    <row r="102" spans="1:34" ht="17.25" hidden="1" customHeight="1" thickBot="1" x14ac:dyDescent="0.35">
      <c r="A102" s="390">
        <v>5</v>
      </c>
      <c r="B102" s="404">
        <v>1</v>
      </c>
      <c r="C102" s="384">
        <v>6</v>
      </c>
      <c r="D102" s="392" t="s">
        <v>59</v>
      </c>
      <c r="E102" s="412">
        <v>35</v>
      </c>
      <c r="F102" s="94" t="s">
        <v>35</v>
      </c>
      <c r="G102" s="95" t="s">
        <v>62</v>
      </c>
      <c r="H102" s="96" t="s">
        <v>15</v>
      </c>
      <c r="I102" s="43">
        <f t="shared" si="61"/>
        <v>0</v>
      </c>
      <c r="J102" s="40">
        <v>0</v>
      </c>
      <c r="K102" s="40">
        <v>0</v>
      </c>
      <c r="L102" s="60">
        <v>0</v>
      </c>
      <c r="M102" s="43">
        <f t="shared" si="58"/>
        <v>0</v>
      </c>
      <c r="N102" s="40">
        <v>0</v>
      </c>
      <c r="O102" s="40">
        <v>0</v>
      </c>
      <c r="P102" s="60">
        <v>0</v>
      </c>
      <c r="Q102" s="144">
        <f t="shared" ref="Q102:Q103" si="62">SUM(R102,T102)</f>
        <v>0</v>
      </c>
      <c r="R102" s="140">
        <v>0</v>
      </c>
      <c r="S102" s="140">
        <v>0</v>
      </c>
      <c r="T102" s="60">
        <v>0</v>
      </c>
      <c r="U102" s="43">
        <f t="shared" ref="U102:U103" si="63">SUM(V102,X102)</f>
        <v>0</v>
      </c>
      <c r="V102" s="40">
        <v>0</v>
      </c>
      <c r="W102" s="40">
        <v>0</v>
      </c>
      <c r="X102" s="60">
        <v>0</v>
      </c>
    </row>
    <row r="103" spans="1:34" ht="17.25" hidden="1" customHeight="1" thickBot="1" x14ac:dyDescent="0.35">
      <c r="A103" s="391"/>
      <c r="B103" s="405"/>
      <c r="C103" s="385"/>
      <c r="D103" s="393"/>
      <c r="E103" s="389"/>
      <c r="F103" s="401" t="s">
        <v>17</v>
      </c>
      <c r="G103" s="402"/>
      <c r="H103" s="403"/>
      <c r="I103" s="37">
        <f t="shared" si="61"/>
        <v>0</v>
      </c>
      <c r="J103" s="44">
        <f>SUM(J102)</f>
        <v>0</v>
      </c>
      <c r="K103" s="44">
        <f>SUM(K102)</f>
        <v>0</v>
      </c>
      <c r="L103" s="45">
        <f>SUM(L102)</f>
        <v>0</v>
      </c>
      <c r="M103" s="37">
        <f t="shared" si="58"/>
        <v>0</v>
      </c>
      <c r="N103" s="44">
        <f>SUM(N102)</f>
        <v>0</v>
      </c>
      <c r="O103" s="44">
        <f>SUM(O102)</f>
        <v>0</v>
      </c>
      <c r="P103" s="45">
        <f>SUM(P102)</f>
        <v>0</v>
      </c>
      <c r="Q103" s="137">
        <f t="shared" si="62"/>
        <v>0</v>
      </c>
      <c r="R103" s="44">
        <f>SUM(R102)</f>
        <v>0</v>
      </c>
      <c r="S103" s="44">
        <f>SUM(S102)</f>
        <v>0</v>
      </c>
      <c r="T103" s="45">
        <f>SUM(T102)</f>
        <v>0</v>
      </c>
      <c r="U103" s="37">
        <f t="shared" si="63"/>
        <v>0</v>
      </c>
      <c r="V103" s="44">
        <f>SUM(V102)</f>
        <v>0</v>
      </c>
      <c r="W103" s="44">
        <f>SUM(W102)</f>
        <v>0</v>
      </c>
      <c r="X103" s="45">
        <f>SUM(X102)</f>
        <v>0</v>
      </c>
    </row>
    <row r="104" spans="1:34" ht="21" hidden="1" customHeight="1" x14ac:dyDescent="0.3">
      <c r="A104" s="398">
        <v>4</v>
      </c>
      <c r="B104" s="494">
        <v>1</v>
      </c>
      <c r="C104" s="383">
        <v>5</v>
      </c>
      <c r="D104" s="392" t="s">
        <v>108</v>
      </c>
      <c r="E104" s="183">
        <v>23</v>
      </c>
      <c r="F104" s="452" t="s">
        <v>35</v>
      </c>
      <c r="G104" s="394" t="s">
        <v>63</v>
      </c>
      <c r="H104" s="104" t="s">
        <v>15</v>
      </c>
      <c r="I104" s="144"/>
      <c r="J104" s="140"/>
      <c r="K104" s="140"/>
      <c r="L104" s="60"/>
      <c r="M104" s="144"/>
      <c r="N104" s="140"/>
      <c r="O104" s="140"/>
      <c r="P104" s="60"/>
      <c r="Q104" s="144"/>
      <c r="R104" s="140"/>
      <c r="S104" s="140"/>
      <c r="T104" s="60"/>
      <c r="U104" s="144"/>
      <c r="V104" s="140"/>
      <c r="W104" s="140"/>
      <c r="X104" s="60"/>
    </row>
    <row r="105" spans="1:34" ht="39.75" customHeight="1" thickBot="1" x14ac:dyDescent="0.35">
      <c r="A105" s="398"/>
      <c r="B105" s="494"/>
      <c r="C105" s="383"/>
      <c r="D105" s="396"/>
      <c r="E105" s="183">
        <v>2</v>
      </c>
      <c r="F105" s="514"/>
      <c r="G105" s="395"/>
      <c r="H105" s="185" t="s">
        <v>15</v>
      </c>
      <c r="I105" s="168">
        <v>0</v>
      </c>
      <c r="J105" s="186"/>
      <c r="K105" s="186"/>
      <c r="L105" s="187">
        <v>0</v>
      </c>
      <c r="M105" s="168">
        <v>35</v>
      </c>
      <c r="N105" s="186"/>
      <c r="O105" s="186"/>
      <c r="P105" s="187">
        <v>35</v>
      </c>
      <c r="Q105" s="168"/>
      <c r="R105" s="186"/>
      <c r="S105" s="186"/>
      <c r="T105" s="187"/>
      <c r="U105" s="168"/>
      <c r="V105" s="186"/>
      <c r="W105" s="186"/>
      <c r="X105" s="187"/>
    </row>
    <row r="106" spans="1:34" ht="26.25" customHeight="1" thickBot="1" x14ac:dyDescent="0.35">
      <c r="A106" s="398"/>
      <c r="B106" s="494"/>
      <c r="C106" s="383"/>
      <c r="D106" s="397"/>
      <c r="E106" s="184"/>
      <c r="F106" s="401" t="s">
        <v>17</v>
      </c>
      <c r="G106" s="402"/>
      <c r="H106" s="403"/>
      <c r="I106" s="37">
        <v>0</v>
      </c>
      <c r="J106" s="44">
        <f>SUM(J104)</f>
        <v>0</v>
      </c>
      <c r="K106" s="44">
        <f>SUM(K104)</f>
        <v>0</v>
      </c>
      <c r="L106" s="45">
        <v>0</v>
      </c>
      <c r="M106" s="37">
        <f>M105</f>
        <v>35</v>
      </c>
      <c r="N106" s="44">
        <f>SUM(N104)</f>
        <v>0</v>
      </c>
      <c r="O106" s="44">
        <f>SUM(O104)</f>
        <v>0</v>
      </c>
      <c r="P106" s="45">
        <f>P105</f>
        <v>35</v>
      </c>
      <c r="Q106" s="137"/>
      <c r="R106" s="44"/>
      <c r="S106" s="44"/>
      <c r="T106" s="45"/>
      <c r="U106" s="37"/>
      <c r="V106" s="44"/>
      <c r="W106" s="44"/>
      <c r="X106" s="45"/>
    </row>
    <row r="107" spans="1:34" s="9" customFormat="1" ht="25.5" customHeight="1" thickBot="1" x14ac:dyDescent="0.25">
      <c r="A107" s="408">
        <v>4</v>
      </c>
      <c r="B107" s="404">
        <v>1</v>
      </c>
      <c r="C107" s="384">
        <v>6</v>
      </c>
      <c r="D107" s="392" t="s">
        <v>97</v>
      </c>
      <c r="E107" s="412">
        <v>9</v>
      </c>
      <c r="F107" s="312" t="s">
        <v>35</v>
      </c>
      <c r="G107" s="313" t="s">
        <v>65</v>
      </c>
      <c r="H107" s="150" t="s">
        <v>15</v>
      </c>
      <c r="I107" s="108">
        <v>55.7</v>
      </c>
      <c r="J107" s="109"/>
      <c r="K107" s="109"/>
      <c r="L107" s="110">
        <v>55.7</v>
      </c>
      <c r="M107" s="155"/>
      <c r="N107" s="126"/>
      <c r="O107" s="126"/>
      <c r="P107" s="275"/>
      <c r="Q107" s="108"/>
      <c r="R107" s="172"/>
      <c r="S107" s="172"/>
      <c r="T107" s="275"/>
      <c r="U107" s="108"/>
      <c r="V107" s="126"/>
      <c r="W107" s="126"/>
      <c r="X107" s="151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s="9" customFormat="1" ht="24.6" customHeight="1" thickBot="1" x14ac:dyDescent="0.25">
      <c r="A108" s="409"/>
      <c r="B108" s="410"/>
      <c r="C108" s="382"/>
      <c r="D108" s="411"/>
      <c r="E108" s="413"/>
      <c r="F108" s="401" t="s">
        <v>17</v>
      </c>
      <c r="G108" s="402"/>
      <c r="H108" s="403"/>
      <c r="I108" s="114">
        <f>J108+L108</f>
        <v>55.7</v>
      </c>
      <c r="J108" s="113"/>
      <c r="K108" s="113"/>
      <c r="L108" s="115">
        <f>L107</f>
        <v>55.7</v>
      </c>
      <c r="M108" s="137">
        <f>SUM(N108,P108)</f>
        <v>0</v>
      </c>
      <c r="N108" s="44">
        <f>SUM(N107:N107)</f>
        <v>0</v>
      </c>
      <c r="O108" s="44">
        <f>SUM(O107:O107)</f>
        <v>0</v>
      </c>
      <c r="P108" s="45">
        <f>SUM(P107:P107)</f>
        <v>0</v>
      </c>
      <c r="Q108" s="137"/>
      <c r="R108" s="44"/>
      <c r="S108" s="44"/>
      <c r="T108" s="45"/>
      <c r="U108" s="37"/>
      <c r="V108" s="44"/>
      <c r="W108" s="44"/>
      <c r="X108" s="45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s="12" customFormat="1" ht="19.5" customHeight="1" x14ac:dyDescent="0.2">
      <c r="A109" s="400">
        <v>4</v>
      </c>
      <c r="B109" s="407">
        <v>1</v>
      </c>
      <c r="C109" s="433">
        <v>7</v>
      </c>
      <c r="D109" s="427" t="s">
        <v>121</v>
      </c>
      <c r="E109" s="534" t="s">
        <v>119</v>
      </c>
      <c r="F109" s="394" t="s">
        <v>35</v>
      </c>
      <c r="G109" s="430" t="s">
        <v>73</v>
      </c>
      <c r="H109" s="195" t="s">
        <v>15</v>
      </c>
      <c r="I109" s="144">
        <v>0</v>
      </c>
      <c r="J109" s="140"/>
      <c r="K109" s="140">
        <v>0</v>
      </c>
      <c r="L109" s="129">
        <v>0</v>
      </c>
      <c r="M109" s="329">
        <v>31.3</v>
      </c>
      <c r="N109" s="298">
        <v>25.7</v>
      </c>
      <c r="O109" s="298">
        <v>10.199999999999999</v>
      </c>
      <c r="P109" s="122">
        <v>5.6</v>
      </c>
      <c r="Q109" s="329">
        <f>T109</f>
        <v>200</v>
      </c>
      <c r="R109" s="298"/>
      <c r="S109" s="298"/>
      <c r="T109" s="122">
        <v>200</v>
      </c>
      <c r="U109" s="153">
        <f t="shared" ref="U109" si="64">SUM(V109,X109)</f>
        <v>0</v>
      </c>
      <c r="V109" s="140"/>
      <c r="W109" s="140">
        <v>0</v>
      </c>
      <c r="X109" s="129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s="12" customFormat="1" ht="20.25" customHeight="1" x14ac:dyDescent="0.2">
      <c r="A110" s="400"/>
      <c r="B110" s="407"/>
      <c r="C110" s="433"/>
      <c r="D110" s="427"/>
      <c r="E110" s="534"/>
      <c r="F110" s="387"/>
      <c r="G110" s="431"/>
      <c r="H110" s="195" t="s">
        <v>31</v>
      </c>
      <c r="I110" s="192"/>
      <c r="J110" s="193"/>
      <c r="K110" s="193"/>
      <c r="L110" s="59"/>
      <c r="M110" s="330">
        <v>64</v>
      </c>
      <c r="N110" s="331">
        <v>9.1999999999999993</v>
      </c>
      <c r="O110" s="331">
        <v>4.4000000000000004</v>
      </c>
      <c r="P110" s="332">
        <v>54.8</v>
      </c>
      <c r="Q110" s="330">
        <v>201.8</v>
      </c>
      <c r="R110" s="331">
        <v>22.3</v>
      </c>
      <c r="S110" s="331">
        <v>8.8000000000000007</v>
      </c>
      <c r="T110" s="332">
        <v>179.5</v>
      </c>
      <c r="U110" s="154"/>
      <c r="V110" s="193"/>
      <c r="W110" s="193"/>
      <c r="X110" s="59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s="12" customFormat="1" ht="18.75" customHeight="1" x14ac:dyDescent="0.2">
      <c r="A111" s="400"/>
      <c r="B111" s="407"/>
      <c r="C111" s="433"/>
      <c r="D111" s="427"/>
      <c r="E111" s="534"/>
      <c r="F111" s="387"/>
      <c r="G111" s="431"/>
      <c r="H111" s="268" t="s">
        <v>81</v>
      </c>
      <c r="I111" s="154"/>
      <c r="J111" s="193"/>
      <c r="K111" s="193"/>
      <c r="L111" s="59"/>
      <c r="M111" s="330">
        <v>335.7</v>
      </c>
      <c r="N111" s="331">
        <v>52.7</v>
      </c>
      <c r="O111" s="331">
        <v>40.1</v>
      </c>
      <c r="P111" s="332">
        <v>283</v>
      </c>
      <c r="Q111" s="330"/>
      <c r="R111" s="331"/>
      <c r="S111" s="331"/>
      <c r="T111" s="332"/>
      <c r="U111" s="154"/>
      <c r="V111" s="193"/>
      <c r="W111" s="193"/>
      <c r="X111" s="290"/>
      <c r="Y111" s="291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s="12" customFormat="1" ht="18.75" customHeight="1" thickBot="1" x14ac:dyDescent="0.25">
      <c r="A112" s="400"/>
      <c r="B112" s="407"/>
      <c r="C112" s="433"/>
      <c r="D112" s="427"/>
      <c r="E112" s="534"/>
      <c r="F112" s="476"/>
      <c r="G112" s="432"/>
      <c r="H112" s="289" t="s">
        <v>132</v>
      </c>
      <c r="I112" s="284"/>
      <c r="J112" s="283"/>
      <c r="K112" s="283"/>
      <c r="L112" s="281"/>
      <c r="M112" s="333">
        <v>143.9</v>
      </c>
      <c r="N112" s="334">
        <v>22.6</v>
      </c>
      <c r="O112" s="334">
        <v>11.7</v>
      </c>
      <c r="P112" s="335">
        <v>121.3</v>
      </c>
      <c r="Q112" s="333">
        <v>287.7</v>
      </c>
      <c r="R112" s="334">
        <v>45.1</v>
      </c>
      <c r="S112" s="334">
        <v>23.3</v>
      </c>
      <c r="T112" s="335">
        <v>242.6</v>
      </c>
      <c r="U112" s="282"/>
      <c r="V112" s="283"/>
      <c r="W112" s="283"/>
      <c r="X112" s="281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s="9" customFormat="1" ht="19.5" customHeight="1" thickBot="1" x14ac:dyDescent="0.25">
      <c r="A113" s="400"/>
      <c r="B113" s="407"/>
      <c r="C113" s="433"/>
      <c r="D113" s="427"/>
      <c r="E113" s="429"/>
      <c r="F113" s="421" t="s">
        <v>17</v>
      </c>
      <c r="G113" s="422"/>
      <c r="H113" s="423"/>
      <c r="I113" s="77">
        <f>L113+J113</f>
        <v>0</v>
      </c>
      <c r="J113" s="76"/>
      <c r="K113" s="76">
        <f>SUM(K109)</f>
        <v>0</v>
      </c>
      <c r="L113" s="78">
        <f>SUM(L109)</f>
        <v>0</v>
      </c>
      <c r="M113" s="240">
        <f>N113+P113</f>
        <v>574.9</v>
      </c>
      <c r="N113" s="76">
        <f>N109+N110+N111+N112</f>
        <v>110.19999999999999</v>
      </c>
      <c r="O113" s="76">
        <f>O109+O110+O111+O112</f>
        <v>66.400000000000006</v>
      </c>
      <c r="P113" s="78">
        <f>P109+P110+P111+P112</f>
        <v>464.7</v>
      </c>
      <c r="Q113" s="240">
        <f t="shared" ref="Q113" si="65">R113+T113</f>
        <v>689.5</v>
      </c>
      <c r="R113" s="76">
        <f>R109+R110+R111+R112</f>
        <v>67.400000000000006</v>
      </c>
      <c r="S113" s="76">
        <f>S109+S110+S111+S112</f>
        <v>32.1</v>
      </c>
      <c r="T113" s="78">
        <f>T109+T110+T111+T112</f>
        <v>622.1</v>
      </c>
      <c r="U113" s="240"/>
      <c r="V113" s="76"/>
      <c r="W113" s="76"/>
      <c r="X113" s="78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s="9" customFormat="1" ht="32.25" customHeight="1" thickBot="1" x14ac:dyDescent="0.25">
      <c r="A114" s="400">
        <v>4</v>
      </c>
      <c r="B114" s="407">
        <v>1</v>
      </c>
      <c r="C114" s="433">
        <v>8</v>
      </c>
      <c r="D114" s="434" t="s">
        <v>84</v>
      </c>
      <c r="E114" s="428">
        <v>2</v>
      </c>
      <c r="F114" s="227" t="s">
        <v>35</v>
      </c>
      <c r="G114" s="227" t="s">
        <v>86</v>
      </c>
      <c r="H114" s="105" t="s">
        <v>15</v>
      </c>
      <c r="I114" s="202"/>
      <c r="J114" s="186"/>
      <c r="K114" s="186">
        <v>0</v>
      </c>
      <c r="L114" s="228"/>
      <c r="M114" s="202"/>
      <c r="N114" s="186"/>
      <c r="O114" s="186">
        <v>0</v>
      </c>
      <c r="P114" s="239"/>
      <c r="Q114" s="202">
        <v>30</v>
      </c>
      <c r="R114" s="186">
        <v>30</v>
      </c>
      <c r="S114" s="186">
        <v>0</v>
      </c>
      <c r="T114" s="239"/>
      <c r="U114" s="202"/>
      <c r="V114" s="186"/>
      <c r="W114" s="186">
        <v>0</v>
      </c>
      <c r="X114" s="239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s="9" customFormat="1" ht="35.25" customHeight="1" thickBot="1" x14ac:dyDescent="0.25">
      <c r="A115" s="400"/>
      <c r="B115" s="407"/>
      <c r="C115" s="433"/>
      <c r="D115" s="434"/>
      <c r="E115" s="429"/>
      <c r="F115" s="421" t="s">
        <v>17</v>
      </c>
      <c r="G115" s="422"/>
      <c r="H115" s="423"/>
      <c r="I115" s="77"/>
      <c r="J115" s="76"/>
      <c r="K115" s="76">
        <f>SUM(K114)</f>
        <v>0</v>
      </c>
      <c r="L115" s="255">
        <f>SUM(L114)</f>
        <v>0</v>
      </c>
      <c r="M115" s="77">
        <f t="shared" ref="M115" si="66">SUM(N115,P115)</f>
        <v>0</v>
      </c>
      <c r="N115" s="76">
        <f>SUM(N114)</f>
        <v>0</v>
      </c>
      <c r="O115" s="76">
        <f>SUM(O114)</f>
        <v>0</v>
      </c>
      <c r="P115" s="78"/>
      <c r="Q115" s="240">
        <f>Q114</f>
        <v>30</v>
      </c>
      <c r="R115" s="76">
        <f>R114</f>
        <v>30</v>
      </c>
      <c r="S115" s="76">
        <f>SUM(S114)</f>
        <v>0</v>
      </c>
      <c r="T115" s="78">
        <f>SUM(T114)</f>
        <v>0</v>
      </c>
      <c r="U115" s="240">
        <f t="shared" ref="U115" si="67">SUM(V115,X115)</f>
        <v>0</v>
      </c>
      <c r="V115" s="76">
        <f>SUM(V114)</f>
        <v>0</v>
      </c>
      <c r="W115" s="76">
        <f>SUM(W114)</f>
        <v>0</v>
      </c>
      <c r="X115" s="78">
        <f>SUM(X114)</f>
        <v>0</v>
      </c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s="9" customFormat="1" ht="36.75" customHeight="1" thickBot="1" x14ac:dyDescent="0.25">
      <c r="A116" s="399">
        <v>4</v>
      </c>
      <c r="B116" s="406">
        <v>1</v>
      </c>
      <c r="C116" s="387">
        <v>9</v>
      </c>
      <c r="D116" s="393" t="s">
        <v>85</v>
      </c>
      <c r="E116" s="435">
        <v>2</v>
      </c>
      <c r="F116" s="175" t="s">
        <v>35</v>
      </c>
      <c r="G116" s="175" t="s">
        <v>87</v>
      </c>
      <c r="H116" s="105" t="s">
        <v>15</v>
      </c>
      <c r="I116" s="132"/>
      <c r="J116" s="127"/>
      <c r="K116" s="127"/>
      <c r="L116" s="75"/>
      <c r="M116" s="132"/>
      <c r="N116" s="127"/>
      <c r="O116" s="127"/>
      <c r="P116" s="75"/>
      <c r="Q116" s="132">
        <v>80</v>
      </c>
      <c r="R116" s="127"/>
      <c r="S116" s="127">
        <v>0</v>
      </c>
      <c r="T116" s="75">
        <v>80</v>
      </c>
      <c r="U116" s="132">
        <v>0</v>
      </c>
      <c r="V116" s="127"/>
      <c r="W116" s="127">
        <v>0</v>
      </c>
      <c r="X116" s="228">
        <v>0</v>
      </c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s="9" customFormat="1" ht="36" customHeight="1" thickBot="1" x14ac:dyDescent="0.25">
      <c r="A117" s="399"/>
      <c r="B117" s="406"/>
      <c r="C117" s="387"/>
      <c r="D117" s="393"/>
      <c r="E117" s="420"/>
      <c r="F117" s="421" t="s">
        <v>17</v>
      </c>
      <c r="G117" s="422"/>
      <c r="H117" s="423"/>
      <c r="I117" s="111"/>
      <c r="J117" s="107"/>
      <c r="K117" s="107"/>
      <c r="L117" s="112">
        <f>SUM(L116)</f>
        <v>0</v>
      </c>
      <c r="M117" s="111">
        <f t="shared" ref="M117" si="68">SUM(N117,P117)</f>
        <v>0</v>
      </c>
      <c r="N117" s="107">
        <f>SUM(N116)</f>
        <v>0</v>
      </c>
      <c r="O117" s="107">
        <f>SUM(O116)</f>
        <v>0</v>
      </c>
      <c r="P117" s="112">
        <f>SUM(P116)</f>
        <v>0</v>
      </c>
      <c r="Q117" s="111">
        <f t="shared" ref="Q117" si="69">SUM(R117,T117)</f>
        <v>80</v>
      </c>
      <c r="R117" s="107">
        <f>SUM(R116)</f>
        <v>0</v>
      </c>
      <c r="S117" s="107">
        <f>SUM(S116)</f>
        <v>0</v>
      </c>
      <c r="T117" s="112">
        <f>SUM(T116)</f>
        <v>80</v>
      </c>
      <c r="U117" s="111">
        <f t="shared" ref="U117" si="70">SUM(V117,X117)</f>
        <v>0</v>
      </c>
      <c r="V117" s="107">
        <f>SUM(V116)</f>
        <v>0</v>
      </c>
      <c r="W117" s="107">
        <f>SUM(W116)</f>
        <v>0</v>
      </c>
      <c r="X117" s="112">
        <f>SUM(X116)</f>
        <v>0</v>
      </c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s="9" customFormat="1" ht="20.25" customHeight="1" thickBot="1" x14ac:dyDescent="0.25">
      <c r="A118" s="390">
        <v>4</v>
      </c>
      <c r="B118" s="404">
        <v>1</v>
      </c>
      <c r="C118" s="384">
        <v>10</v>
      </c>
      <c r="D118" s="392" t="s">
        <v>92</v>
      </c>
      <c r="E118" s="388">
        <v>22</v>
      </c>
      <c r="F118" s="118" t="s">
        <v>35</v>
      </c>
      <c r="G118" s="152" t="s">
        <v>88</v>
      </c>
      <c r="H118" s="96" t="s">
        <v>15</v>
      </c>
      <c r="I118" s="43"/>
      <c r="J118" s="40"/>
      <c r="K118" s="40">
        <v>0</v>
      </c>
      <c r="L118" s="60">
        <v>0</v>
      </c>
      <c r="M118" s="43"/>
      <c r="N118" s="40"/>
      <c r="O118" s="40"/>
      <c r="P118" s="60"/>
      <c r="Q118" s="144">
        <v>5</v>
      </c>
      <c r="R118" s="140">
        <v>5</v>
      </c>
      <c r="S118" s="140">
        <v>0</v>
      </c>
      <c r="T118" s="60">
        <v>0</v>
      </c>
      <c r="U118" s="43"/>
      <c r="V118" s="40"/>
      <c r="W118" s="40">
        <v>0</v>
      </c>
      <c r="X118" s="60">
        <v>0</v>
      </c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s="9" customFormat="1" ht="23.25" customHeight="1" thickBot="1" x14ac:dyDescent="0.25">
      <c r="A119" s="391"/>
      <c r="B119" s="405"/>
      <c r="C119" s="385"/>
      <c r="D119" s="393"/>
      <c r="E119" s="389"/>
      <c r="F119" s="401" t="s">
        <v>17</v>
      </c>
      <c r="G119" s="402"/>
      <c r="H119" s="403"/>
      <c r="I119" s="37"/>
      <c r="J119" s="44"/>
      <c r="K119" s="44">
        <f>SUM(K118)</f>
        <v>0</v>
      </c>
      <c r="L119" s="45">
        <f>SUM(L118)</f>
        <v>0</v>
      </c>
      <c r="M119" s="37">
        <f t="shared" ref="M119" si="71">SUM(N119,P119)</f>
        <v>0</v>
      </c>
      <c r="N119" s="44">
        <f>SUM(N118)</f>
        <v>0</v>
      </c>
      <c r="O119" s="44">
        <f>SUM(O118)</f>
        <v>0</v>
      </c>
      <c r="P119" s="45">
        <f>SUM(P118)</f>
        <v>0</v>
      </c>
      <c r="Q119" s="137">
        <f t="shared" ref="Q119" si="72">SUM(R119,T119)</f>
        <v>5</v>
      </c>
      <c r="R119" s="44">
        <f>SUM(R118)</f>
        <v>5</v>
      </c>
      <c r="S119" s="44">
        <f>SUM(S118)</f>
        <v>0</v>
      </c>
      <c r="T119" s="45">
        <f>SUM(T118)</f>
        <v>0</v>
      </c>
      <c r="U119" s="37">
        <f t="shared" ref="U119" si="73">SUM(V119,X119)</f>
        <v>0</v>
      </c>
      <c r="V119" s="44">
        <f>SUM(V118)</f>
        <v>0</v>
      </c>
      <c r="W119" s="44">
        <f>SUM(W118)</f>
        <v>0</v>
      </c>
      <c r="X119" s="45">
        <f>SUM(X118)</f>
        <v>0</v>
      </c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s="9" customFormat="1" ht="30" customHeight="1" thickBot="1" x14ac:dyDescent="0.25">
      <c r="A120" s="390">
        <v>4</v>
      </c>
      <c r="B120" s="404">
        <v>1</v>
      </c>
      <c r="C120" s="384">
        <v>11</v>
      </c>
      <c r="D120" s="392" t="s">
        <v>133</v>
      </c>
      <c r="E120" s="388">
        <v>2</v>
      </c>
      <c r="F120" s="199" t="s">
        <v>35</v>
      </c>
      <c r="G120" s="200" t="s">
        <v>89</v>
      </c>
      <c r="H120" s="201" t="s">
        <v>15</v>
      </c>
      <c r="I120" s="144"/>
      <c r="J120" s="140"/>
      <c r="K120" s="140"/>
      <c r="L120" s="60"/>
      <c r="M120" s="144">
        <f>N120+P120</f>
        <v>50</v>
      </c>
      <c r="N120" s="140">
        <v>50</v>
      </c>
      <c r="O120" s="40"/>
      <c r="P120" s="60"/>
      <c r="Q120" s="144">
        <v>100</v>
      </c>
      <c r="R120" s="140">
        <v>100</v>
      </c>
      <c r="S120" s="140"/>
      <c r="T120" s="60">
        <v>0</v>
      </c>
      <c r="U120" s="144">
        <v>100</v>
      </c>
      <c r="V120" s="140">
        <v>100</v>
      </c>
      <c r="W120" s="40"/>
      <c r="X120" s="60">
        <v>0</v>
      </c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s="9" customFormat="1" ht="26.25" customHeight="1" thickBot="1" x14ac:dyDescent="0.25">
      <c r="A121" s="391"/>
      <c r="B121" s="405"/>
      <c r="C121" s="385"/>
      <c r="D121" s="393"/>
      <c r="E121" s="389"/>
      <c r="F121" s="401" t="s">
        <v>17</v>
      </c>
      <c r="G121" s="402"/>
      <c r="H121" s="403"/>
      <c r="I121" s="137"/>
      <c r="J121" s="44"/>
      <c r="K121" s="44"/>
      <c r="L121" s="45"/>
      <c r="M121" s="137">
        <f>N121+P121</f>
        <v>50</v>
      </c>
      <c r="N121" s="44">
        <f>N120</f>
        <v>50</v>
      </c>
      <c r="O121" s="44"/>
      <c r="P121" s="45"/>
      <c r="Q121" s="137">
        <v>100</v>
      </c>
      <c r="R121" s="44">
        <v>100</v>
      </c>
      <c r="S121" s="44"/>
      <c r="T121" s="45">
        <f>SUM(T120)</f>
        <v>0</v>
      </c>
      <c r="U121" s="37">
        <v>100</v>
      </c>
      <c r="V121" s="44">
        <v>100</v>
      </c>
      <c r="W121" s="44"/>
      <c r="X121" s="45">
        <f>SUM(X120)</f>
        <v>0</v>
      </c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s="9" customFormat="1" ht="25.5" customHeight="1" thickBot="1" x14ac:dyDescent="0.25">
      <c r="A122" s="408">
        <v>4</v>
      </c>
      <c r="B122" s="415">
        <v>1</v>
      </c>
      <c r="C122" s="386">
        <v>12</v>
      </c>
      <c r="D122" s="392" t="s">
        <v>80</v>
      </c>
      <c r="E122" s="419">
        <v>9</v>
      </c>
      <c r="F122" s="117" t="s">
        <v>35</v>
      </c>
      <c r="G122" s="152" t="s">
        <v>90</v>
      </c>
      <c r="H122" s="96" t="s">
        <v>15</v>
      </c>
      <c r="I122" s="43"/>
      <c r="J122" s="40"/>
      <c r="K122" s="40">
        <v>0</v>
      </c>
      <c r="L122" s="60"/>
      <c r="M122" s="43">
        <f>N122+P122</f>
        <v>0</v>
      </c>
      <c r="N122" s="40"/>
      <c r="O122" s="40">
        <v>0</v>
      </c>
      <c r="P122" s="60"/>
      <c r="Q122" s="144"/>
      <c r="R122" s="140"/>
      <c r="S122" s="140">
        <v>0</v>
      </c>
      <c r="T122" s="60"/>
      <c r="U122" s="43">
        <f>V122+X122</f>
        <v>20</v>
      </c>
      <c r="V122" s="40">
        <v>20</v>
      </c>
      <c r="W122" s="40">
        <v>0</v>
      </c>
      <c r="X122" s="6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s="9" customFormat="1" ht="33.75" customHeight="1" thickBot="1" x14ac:dyDescent="0.25">
      <c r="A123" s="399"/>
      <c r="B123" s="406"/>
      <c r="C123" s="387"/>
      <c r="D123" s="393"/>
      <c r="E123" s="420"/>
      <c r="F123" s="421" t="s">
        <v>17</v>
      </c>
      <c r="G123" s="422"/>
      <c r="H123" s="423"/>
      <c r="I123" s="77">
        <f>I122</f>
        <v>0</v>
      </c>
      <c r="J123" s="76">
        <f>J122</f>
        <v>0</v>
      </c>
      <c r="K123" s="76">
        <f>SUM(K122)</f>
        <v>0</v>
      </c>
      <c r="L123" s="78">
        <f>SUM(L122)</f>
        <v>0</v>
      </c>
      <c r="M123" s="77">
        <f>M122</f>
        <v>0</v>
      </c>
      <c r="N123" s="76">
        <f>N122</f>
        <v>0</v>
      </c>
      <c r="O123" s="76">
        <f>SUM(O122)</f>
        <v>0</v>
      </c>
      <c r="P123" s="78">
        <f>SUM(P122)</f>
        <v>0</v>
      </c>
      <c r="Q123" s="77">
        <f t="shared" ref="Q123" si="74">SUM(R123,T123)</f>
        <v>0</v>
      </c>
      <c r="R123" s="76">
        <f>SUM(R122)</f>
        <v>0</v>
      </c>
      <c r="S123" s="76">
        <f>SUM(S122)</f>
        <v>0</v>
      </c>
      <c r="T123" s="78">
        <f>SUM(T122)</f>
        <v>0</v>
      </c>
      <c r="U123" s="77">
        <f t="shared" ref="U123" si="75">SUM(V123,X123)</f>
        <v>20</v>
      </c>
      <c r="V123" s="76">
        <f>SUM(V122)</f>
        <v>20</v>
      </c>
      <c r="W123" s="76">
        <f>SUM(W122)</f>
        <v>0</v>
      </c>
      <c r="X123" s="78">
        <f>SUM(X122)</f>
        <v>0</v>
      </c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s="124" customFormat="1" ht="36" customHeight="1" thickBot="1" x14ac:dyDescent="0.25">
      <c r="A124" s="408">
        <v>4</v>
      </c>
      <c r="B124" s="415">
        <v>1</v>
      </c>
      <c r="C124" s="386">
        <v>13</v>
      </c>
      <c r="D124" s="392" t="s">
        <v>128</v>
      </c>
      <c r="E124" s="419">
        <v>18</v>
      </c>
      <c r="F124" s="157" t="s">
        <v>35</v>
      </c>
      <c r="G124" s="157" t="s">
        <v>96</v>
      </c>
      <c r="H124" s="96" t="s">
        <v>15</v>
      </c>
      <c r="I124" s="144"/>
      <c r="J124" s="140"/>
      <c r="K124" s="140">
        <v>0</v>
      </c>
      <c r="L124" s="60"/>
      <c r="M124" s="144"/>
      <c r="N124" s="140"/>
      <c r="O124" s="140"/>
      <c r="P124" s="60"/>
      <c r="Q124" s="144">
        <v>20</v>
      </c>
      <c r="R124" s="140"/>
      <c r="S124" s="140">
        <v>0</v>
      </c>
      <c r="T124" s="60">
        <v>20</v>
      </c>
      <c r="U124" s="144">
        <v>20</v>
      </c>
      <c r="V124" s="140"/>
      <c r="W124" s="140">
        <v>0</v>
      </c>
      <c r="X124" s="60">
        <v>20</v>
      </c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</row>
    <row r="125" spans="1:34" s="124" customFormat="1" ht="30.75" customHeight="1" thickBot="1" x14ac:dyDescent="0.25">
      <c r="A125" s="399"/>
      <c r="B125" s="406"/>
      <c r="C125" s="387"/>
      <c r="D125" s="393"/>
      <c r="E125" s="420"/>
      <c r="F125" s="421" t="s">
        <v>17</v>
      </c>
      <c r="G125" s="422"/>
      <c r="H125" s="423"/>
      <c r="I125" s="77">
        <f>I124</f>
        <v>0</v>
      </c>
      <c r="J125" s="76">
        <f>J124</f>
        <v>0</v>
      </c>
      <c r="K125" s="76">
        <f>SUM(K124)</f>
        <v>0</v>
      </c>
      <c r="L125" s="78">
        <f>SUM(L124)</f>
        <v>0</v>
      </c>
      <c r="M125" s="77"/>
      <c r="N125" s="76"/>
      <c r="O125" s="76"/>
      <c r="P125" s="78"/>
      <c r="Q125" s="77">
        <f t="shared" ref="Q125" si="76">SUM(R125,T125)</f>
        <v>20</v>
      </c>
      <c r="R125" s="76">
        <f>SUM(R124)</f>
        <v>0</v>
      </c>
      <c r="S125" s="76">
        <f>SUM(S124)</f>
        <v>0</v>
      </c>
      <c r="T125" s="78">
        <f>SUM(T124)</f>
        <v>20</v>
      </c>
      <c r="U125" s="77">
        <f t="shared" ref="U125" si="77">SUM(V125,X125)</f>
        <v>20</v>
      </c>
      <c r="V125" s="76">
        <f>SUM(V124)</f>
        <v>0</v>
      </c>
      <c r="W125" s="76">
        <f>SUM(W124)</f>
        <v>0</v>
      </c>
      <c r="X125" s="78">
        <f>SUM(X124)</f>
        <v>20</v>
      </c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</row>
    <row r="126" spans="1:34" s="124" customFormat="1" ht="27.75" customHeight="1" thickBot="1" x14ac:dyDescent="0.25">
      <c r="A126" s="390">
        <v>4</v>
      </c>
      <c r="B126" s="425">
        <v>1</v>
      </c>
      <c r="C126" s="439">
        <v>14</v>
      </c>
      <c r="D126" s="540" t="s">
        <v>106</v>
      </c>
      <c r="E126" s="469">
        <v>2</v>
      </c>
      <c r="F126" s="165" t="s">
        <v>35</v>
      </c>
      <c r="G126" s="164" t="s">
        <v>101</v>
      </c>
      <c r="H126" s="96" t="s">
        <v>15</v>
      </c>
      <c r="I126" s="144"/>
      <c r="J126" s="140"/>
      <c r="K126" s="140"/>
      <c r="L126" s="60"/>
      <c r="M126" s="144">
        <f>N126+P126</f>
        <v>0</v>
      </c>
      <c r="N126" s="140"/>
      <c r="O126" s="140"/>
      <c r="P126" s="60"/>
      <c r="Q126" s="144">
        <f>R126+T126</f>
        <v>60</v>
      </c>
      <c r="R126" s="140"/>
      <c r="S126" s="140"/>
      <c r="T126" s="60">
        <v>60</v>
      </c>
      <c r="U126" s="144">
        <v>200</v>
      </c>
      <c r="V126" s="140"/>
      <c r="W126" s="140"/>
      <c r="X126" s="60">
        <v>200</v>
      </c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</row>
    <row r="127" spans="1:34" s="14" customFormat="1" ht="36" customHeight="1" thickBot="1" x14ac:dyDescent="0.3">
      <c r="A127" s="424"/>
      <c r="B127" s="426"/>
      <c r="C127" s="440"/>
      <c r="D127" s="541"/>
      <c r="E127" s="470"/>
      <c r="F127" s="401" t="s">
        <v>17</v>
      </c>
      <c r="G127" s="402"/>
      <c r="H127" s="403"/>
      <c r="I127" s="137"/>
      <c r="J127" s="44"/>
      <c r="K127" s="44"/>
      <c r="L127" s="45"/>
      <c r="M127" s="137">
        <f>N127+P127</f>
        <v>0</v>
      </c>
      <c r="N127" s="44"/>
      <c r="O127" s="44"/>
      <c r="P127" s="45">
        <f>P126</f>
        <v>0</v>
      </c>
      <c r="Q127" s="137">
        <f>R127+T127</f>
        <v>60</v>
      </c>
      <c r="R127" s="44"/>
      <c r="S127" s="44"/>
      <c r="T127" s="45">
        <f>T126</f>
        <v>60</v>
      </c>
      <c r="U127" s="137">
        <v>200</v>
      </c>
      <c r="V127" s="44"/>
      <c r="W127" s="44"/>
      <c r="X127" s="45">
        <f>SUM(X126)</f>
        <v>200</v>
      </c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</row>
    <row r="128" spans="1:34" ht="35.25" customHeight="1" thickBot="1" x14ac:dyDescent="0.35">
      <c r="A128" s="482">
        <v>4</v>
      </c>
      <c r="B128" s="535">
        <v>1</v>
      </c>
      <c r="C128" s="538">
        <v>15</v>
      </c>
      <c r="D128" s="411" t="s">
        <v>110</v>
      </c>
      <c r="E128" s="536">
        <v>2</v>
      </c>
      <c r="F128" s="246" t="s">
        <v>35</v>
      </c>
      <c r="G128" s="247" t="s">
        <v>50</v>
      </c>
      <c r="H128" s="248" t="s">
        <v>15</v>
      </c>
      <c r="I128" s="249">
        <f>J128</f>
        <v>14.7</v>
      </c>
      <c r="J128" s="250">
        <v>14.7</v>
      </c>
      <c r="K128" s="250">
        <v>0</v>
      </c>
      <c r="L128" s="251">
        <v>0</v>
      </c>
      <c r="M128" s="249">
        <f>N128+P128</f>
        <v>15</v>
      </c>
      <c r="N128" s="250">
        <v>15</v>
      </c>
      <c r="O128" s="250">
        <v>0</v>
      </c>
      <c r="P128" s="252">
        <v>0</v>
      </c>
      <c r="Q128" s="253">
        <f>R128+T128</f>
        <v>15</v>
      </c>
      <c r="R128" s="250">
        <v>15</v>
      </c>
      <c r="S128" s="250">
        <v>0</v>
      </c>
      <c r="T128" s="252">
        <v>0</v>
      </c>
      <c r="U128" s="253">
        <f>V128+X128</f>
        <v>15</v>
      </c>
      <c r="V128" s="250">
        <v>15</v>
      </c>
      <c r="W128" s="250">
        <v>0</v>
      </c>
      <c r="X128" s="252">
        <v>0</v>
      </c>
      <c r="Y128" s="197"/>
      <c r="Z128"/>
      <c r="AA128"/>
      <c r="AB128"/>
      <c r="AC128"/>
      <c r="AD128"/>
      <c r="AE128"/>
      <c r="AF128"/>
      <c r="AG128"/>
      <c r="AH128"/>
    </row>
    <row r="129" spans="1:34" ht="60.75" customHeight="1" thickBot="1" x14ac:dyDescent="0.35">
      <c r="A129" s="482"/>
      <c r="B129" s="535"/>
      <c r="C129" s="539"/>
      <c r="D129" s="434"/>
      <c r="E129" s="537"/>
      <c r="F129" s="401" t="s">
        <v>17</v>
      </c>
      <c r="G129" s="402"/>
      <c r="H129" s="403"/>
      <c r="I129" s="218">
        <f t="shared" ref="I129" si="78">SUM(J129,L129)</f>
        <v>14.7</v>
      </c>
      <c r="J129" s="219">
        <f>SUM(J128)</f>
        <v>14.7</v>
      </c>
      <c r="K129" s="219">
        <f>SUM(K128)</f>
        <v>0</v>
      </c>
      <c r="L129" s="244">
        <f>SUM(L128)</f>
        <v>0</v>
      </c>
      <c r="M129" s="245">
        <f t="shared" ref="M129" si="79">SUM(N129,P129)</f>
        <v>15</v>
      </c>
      <c r="N129" s="219">
        <f>SUM(N128)</f>
        <v>15</v>
      </c>
      <c r="O129" s="219">
        <f>SUM(O128)</f>
        <v>0</v>
      </c>
      <c r="P129" s="216">
        <f>SUM(P128)</f>
        <v>0</v>
      </c>
      <c r="Q129" s="218">
        <f t="shared" ref="Q129" si="80">SUM(R129,T129)</f>
        <v>15</v>
      </c>
      <c r="R129" s="219">
        <f>SUM(R128)</f>
        <v>15</v>
      </c>
      <c r="S129" s="219">
        <f>SUM(S128)</f>
        <v>0</v>
      </c>
      <c r="T129" s="216">
        <f>SUM(T128)</f>
        <v>0</v>
      </c>
      <c r="U129" s="218">
        <f t="shared" ref="U129" si="81">SUM(V129,X129)</f>
        <v>15</v>
      </c>
      <c r="V129" s="219">
        <f>SUM(V128)</f>
        <v>15</v>
      </c>
      <c r="W129" s="219">
        <f>SUM(W128)</f>
        <v>0</v>
      </c>
      <c r="X129" s="244">
        <f>SUM(X128)</f>
        <v>0</v>
      </c>
      <c r="Y129" s="197"/>
      <c r="Z129"/>
      <c r="AA129"/>
      <c r="AB129"/>
      <c r="AC129"/>
      <c r="AD129"/>
      <c r="AE129"/>
      <c r="AF129"/>
      <c r="AG129"/>
      <c r="AH129"/>
    </row>
    <row r="130" spans="1:34" s="14" customFormat="1" ht="27" customHeight="1" thickBot="1" x14ac:dyDescent="0.3">
      <c r="A130" s="158">
        <v>4</v>
      </c>
      <c r="B130" s="101">
        <v>1</v>
      </c>
      <c r="C130" s="436" t="s">
        <v>24</v>
      </c>
      <c r="D130" s="437"/>
      <c r="E130" s="437"/>
      <c r="F130" s="437"/>
      <c r="G130" s="437"/>
      <c r="H130" s="438"/>
      <c r="I130" s="145">
        <f>I93+I96+I101+I106+I108</f>
        <v>102.2</v>
      </c>
      <c r="J130" s="146">
        <f>J129+J127+J125+J123+J121+J119+J117+J115+J113+J108+J106+J101+J99+J96+J93</f>
        <v>35.700000000000003</v>
      </c>
      <c r="K130" s="146">
        <f t="shared" ref="K130" si="82">K129+K127+K125+K123+K121+K119+K117+K115+K113+K108+K106+K101+K99+K96+K93</f>
        <v>0</v>
      </c>
      <c r="L130" s="146">
        <f t="shared" ref="L130" si="83">L129+L127+L125+L123+L121+L119+L117+L115+L113+L108+L106+L101+L99+L96+L93</f>
        <v>81.200000000000017</v>
      </c>
      <c r="M130" s="145">
        <f>N130+P130</f>
        <v>691.9</v>
      </c>
      <c r="N130" s="146">
        <f>N129+N127+N125+N123+N121+N119+N117+N115+N113+N108+N106+N101+N99+N96+N93</f>
        <v>192.2</v>
      </c>
      <c r="O130" s="146">
        <f t="shared" ref="O130:P130" si="84">O129+O127+O125+O123+O121+O119+O117+O115+O113+O108+O106+O101+O99+O96+O93</f>
        <v>66.400000000000006</v>
      </c>
      <c r="P130" s="146">
        <f t="shared" si="84"/>
        <v>499.7</v>
      </c>
      <c r="Q130" s="145">
        <f>R130+T130</f>
        <v>1171.5</v>
      </c>
      <c r="R130" s="146">
        <f>R129+R127+R125+R123+R121+R119+R117+R115+R113+R108+R106+R101+R99+R96+R93</f>
        <v>339.4</v>
      </c>
      <c r="S130" s="146">
        <f t="shared" ref="S130" si="85">S129+S127+S125+S123+S121+S119+S117+S115+S113+S108+S106+S101+S99+S96+S93</f>
        <v>32.1</v>
      </c>
      <c r="T130" s="146">
        <f t="shared" ref="T130" si="86">T129+T127+T125+T123+T121+T119+T117+T115+T113+T108+T106+T101+T99+T96+T93</f>
        <v>832.1</v>
      </c>
      <c r="U130" s="145">
        <f>V130+X130</f>
        <v>542</v>
      </c>
      <c r="V130" s="146">
        <f>V129+V127+V125+V123+V121+V119+V117+V115+V113+V108+V106+V101+V99+V96+V93</f>
        <v>172</v>
      </c>
      <c r="W130" s="146">
        <f t="shared" ref="W130" si="87">W129+W127+W125+W123+W121+W119+W117+W115+W113+W108+W106+W101+W99+W96+W93</f>
        <v>0</v>
      </c>
      <c r="X130" s="146">
        <f t="shared" ref="X130" si="88">X129+X127+X125+X123+X121+X119+X117+X115+X113+X108+X106+X101+X99+X96+X93</f>
        <v>370</v>
      </c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</row>
    <row r="131" spans="1:34" s="14" customFormat="1" ht="13.8" thickBot="1" x14ac:dyDescent="0.3">
      <c r="A131" s="271">
        <v>4</v>
      </c>
      <c r="B131" s="272">
        <v>2</v>
      </c>
      <c r="C131" s="416" t="s">
        <v>147</v>
      </c>
      <c r="D131" s="417"/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8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</row>
    <row r="132" spans="1:34" s="14" customFormat="1" ht="27" customHeight="1" x14ac:dyDescent="0.25">
      <c r="A132" s="414">
        <v>4</v>
      </c>
      <c r="B132" s="410">
        <v>2</v>
      </c>
      <c r="C132" s="382">
        <v>1</v>
      </c>
      <c r="D132" s="411" t="s">
        <v>71</v>
      </c>
      <c r="E132" s="374">
        <v>26</v>
      </c>
      <c r="F132" s="382" t="s">
        <v>35</v>
      </c>
      <c r="G132" s="382" t="s">
        <v>51</v>
      </c>
      <c r="H132" s="121" t="s">
        <v>15</v>
      </c>
      <c r="I132" s="170">
        <f>J132+L132</f>
        <v>0.79999999999999993</v>
      </c>
      <c r="J132" s="130">
        <v>0.1</v>
      </c>
      <c r="K132" s="130">
        <v>0.1</v>
      </c>
      <c r="L132" s="131">
        <v>0.7</v>
      </c>
      <c r="M132" s="170">
        <v>20</v>
      </c>
      <c r="N132" s="58"/>
      <c r="O132" s="130"/>
      <c r="P132" s="128">
        <v>20</v>
      </c>
      <c r="Q132" s="170"/>
      <c r="R132" s="127"/>
      <c r="S132" s="130"/>
      <c r="T132" s="131"/>
      <c r="U132" s="170"/>
      <c r="V132" s="127"/>
      <c r="W132" s="130"/>
      <c r="X132" s="131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</row>
    <row r="133" spans="1:34" s="14" customFormat="1" ht="27" customHeight="1" x14ac:dyDescent="0.25">
      <c r="A133" s="414"/>
      <c r="B133" s="410"/>
      <c r="C133" s="382"/>
      <c r="D133" s="411"/>
      <c r="E133" s="379" t="s">
        <v>119</v>
      </c>
      <c r="F133" s="385"/>
      <c r="G133" s="385"/>
      <c r="H133" s="380" t="s">
        <v>15</v>
      </c>
      <c r="I133" s="170"/>
      <c r="J133" s="130"/>
      <c r="K133" s="381"/>
      <c r="L133" s="143"/>
      <c r="M133" s="170">
        <v>14</v>
      </c>
      <c r="N133" s="58"/>
      <c r="O133" s="130"/>
      <c r="P133" s="128">
        <v>14</v>
      </c>
      <c r="Q133" s="170"/>
      <c r="R133" s="127"/>
      <c r="S133" s="130"/>
      <c r="T133" s="131"/>
      <c r="U133" s="170"/>
      <c r="V133" s="127"/>
      <c r="W133" s="130"/>
      <c r="X133" s="131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</row>
    <row r="134" spans="1:34" s="14" customFormat="1" ht="27" customHeight="1" x14ac:dyDescent="0.25">
      <c r="A134" s="414"/>
      <c r="B134" s="410"/>
      <c r="C134" s="382"/>
      <c r="D134" s="411"/>
      <c r="E134" s="383">
        <v>2</v>
      </c>
      <c r="F134" s="385"/>
      <c r="G134" s="385"/>
      <c r="H134" s="369" t="s">
        <v>15</v>
      </c>
      <c r="I134" s="170">
        <v>34.799999999999997</v>
      </c>
      <c r="J134" s="130">
        <v>34.799999999999997</v>
      </c>
      <c r="K134" s="169"/>
      <c r="L134" s="370"/>
      <c r="M134" s="170"/>
      <c r="N134" s="58"/>
      <c r="O134" s="130">
        <v>0</v>
      </c>
      <c r="P134" s="128"/>
      <c r="Q134" s="170">
        <v>75</v>
      </c>
      <c r="R134" s="127"/>
      <c r="S134" s="130"/>
      <c r="T134" s="131">
        <v>75</v>
      </c>
      <c r="U134" s="170">
        <f>V134+X134</f>
        <v>75</v>
      </c>
      <c r="V134" s="127">
        <v>0</v>
      </c>
      <c r="W134" s="130">
        <v>0</v>
      </c>
      <c r="X134" s="131">
        <v>75</v>
      </c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</row>
    <row r="135" spans="1:34" s="14" customFormat="1" ht="28.5" customHeight="1" thickBot="1" x14ac:dyDescent="0.3">
      <c r="A135" s="398"/>
      <c r="B135" s="494"/>
      <c r="C135" s="383"/>
      <c r="D135" s="434"/>
      <c r="E135" s="383"/>
      <c r="F135" s="468"/>
      <c r="G135" s="384"/>
      <c r="H135" s="91" t="s">
        <v>31</v>
      </c>
      <c r="I135" s="213">
        <f>J135</f>
        <v>32.1</v>
      </c>
      <c r="J135" s="211">
        <v>32.1</v>
      </c>
      <c r="K135" s="211"/>
      <c r="L135" s="217"/>
      <c r="M135" s="108">
        <v>4.2</v>
      </c>
      <c r="N135" s="223">
        <v>4.2</v>
      </c>
      <c r="O135" s="109">
        <v>0.5</v>
      </c>
      <c r="P135" s="220"/>
      <c r="Q135" s="257"/>
      <c r="R135" s="211"/>
      <c r="S135" s="211"/>
      <c r="T135" s="243"/>
      <c r="U135" s="213">
        <f>SUM(V135,X135)</f>
        <v>0</v>
      </c>
      <c r="V135" s="211">
        <v>0</v>
      </c>
      <c r="W135" s="211">
        <v>0</v>
      </c>
      <c r="X135" s="243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</row>
    <row r="136" spans="1:34" s="16" customFormat="1" ht="29.25" customHeight="1" thickBot="1" x14ac:dyDescent="0.35">
      <c r="A136" s="398"/>
      <c r="B136" s="494"/>
      <c r="C136" s="383"/>
      <c r="D136" s="434"/>
      <c r="E136" s="371"/>
      <c r="F136" s="401" t="s">
        <v>17</v>
      </c>
      <c r="G136" s="402"/>
      <c r="H136" s="403"/>
      <c r="I136" s="214">
        <f>SUM(J136,L136)</f>
        <v>67.7</v>
      </c>
      <c r="J136" s="215">
        <f>SUM(J132:J135)</f>
        <v>67</v>
      </c>
      <c r="K136" s="215">
        <f>SUM(K132:K135)</f>
        <v>0.1</v>
      </c>
      <c r="L136" s="216">
        <f>L132</f>
        <v>0.7</v>
      </c>
      <c r="M136" s="218">
        <f>N136+P136</f>
        <v>38.200000000000003</v>
      </c>
      <c r="N136" s="215">
        <f>N135+N134</f>
        <v>4.2</v>
      </c>
      <c r="O136" s="215">
        <f t="shared" ref="O136" si="89">O135+O134</f>
        <v>0.5</v>
      </c>
      <c r="P136" s="215">
        <f>P132+P133+P134+P135</f>
        <v>34</v>
      </c>
      <c r="Q136" s="137">
        <f>Q134</f>
        <v>75</v>
      </c>
      <c r="R136" s="138">
        <f t="shared" ref="R136:X136" si="90">R134</f>
        <v>0</v>
      </c>
      <c r="S136" s="138">
        <f t="shared" si="90"/>
        <v>0</v>
      </c>
      <c r="T136" s="139">
        <f t="shared" si="90"/>
        <v>75</v>
      </c>
      <c r="U136" s="137">
        <f>U134</f>
        <v>75</v>
      </c>
      <c r="V136" s="138">
        <f t="shared" si="90"/>
        <v>0</v>
      </c>
      <c r="W136" s="138">
        <f t="shared" si="90"/>
        <v>0</v>
      </c>
      <c r="X136" s="139">
        <f t="shared" si="90"/>
        <v>75</v>
      </c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spans="1:34" s="14" customFormat="1" ht="27" customHeight="1" x14ac:dyDescent="0.25">
      <c r="A137" s="390">
        <v>4</v>
      </c>
      <c r="B137" s="404">
        <v>2</v>
      </c>
      <c r="C137" s="492">
        <v>2</v>
      </c>
      <c r="D137" s="434" t="s">
        <v>100</v>
      </c>
      <c r="E137" s="412">
        <v>2</v>
      </c>
      <c r="F137" s="385" t="s">
        <v>35</v>
      </c>
      <c r="G137" s="431" t="s">
        <v>91</v>
      </c>
      <c r="H137" s="121" t="s">
        <v>15</v>
      </c>
      <c r="I137" s="203">
        <v>103</v>
      </c>
      <c r="J137" s="205">
        <v>103</v>
      </c>
      <c r="K137" s="206"/>
      <c r="L137" s="207"/>
      <c r="M137" s="208"/>
      <c r="N137" s="209"/>
      <c r="O137" s="210"/>
      <c r="P137" s="204"/>
      <c r="Q137" s="132">
        <f t="shared" ref="Q137" si="91">SUM(R137,T137)</f>
        <v>0</v>
      </c>
      <c r="R137" s="169">
        <v>0</v>
      </c>
      <c r="S137" s="130">
        <v>0</v>
      </c>
      <c r="T137" s="372"/>
      <c r="U137" s="373">
        <f t="shared" ref="U137" si="92">SUM(V137,X137)</f>
        <v>0</v>
      </c>
      <c r="V137" s="130">
        <v>0</v>
      </c>
      <c r="W137" s="130">
        <v>0</v>
      </c>
      <c r="X137" s="372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</row>
    <row r="138" spans="1:34" s="14" customFormat="1" ht="27" customHeight="1" thickBot="1" x14ac:dyDescent="0.3">
      <c r="A138" s="391"/>
      <c r="B138" s="405"/>
      <c r="C138" s="385"/>
      <c r="D138" s="434"/>
      <c r="E138" s="389"/>
      <c r="F138" s="478"/>
      <c r="G138" s="493"/>
      <c r="H138" s="212" t="s">
        <v>132</v>
      </c>
      <c r="I138" s="108">
        <v>112.9</v>
      </c>
      <c r="J138" s="221">
        <v>112.9</v>
      </c>
      <c r="K138" s="211"/>
      <c r="L138" s="225"/>
      <c r="M138" s="108"/>
      <c r="N138" s="223"/>
      <c r="O138" s="222"/>
      <c r="P138" s="198"/>
      <c r="Q138" s="202"/>
      <c r="R138" s="222"/>
      <c r="S138" s="169"/>
      <c r="T138" s="217"/>
      <c r="U138" s="202"/>
      <c r="V138" s="222"/>
      <c r="W138" s="169"/>
      <c r="X138" s="217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</row>
    <row r="139" spans="1:34" s="16" customFormat="1" ht="30" customHeight="1" thickBot="1" x14ac:dyDescent="0.35">
      <c r="A139" s="424"/>
      <c r="B139" s="410"/>
      <c r="C139" s="382"/>
      <c r="D139" s="434"/>
      <c r="E139" s="413"/>
      <c r="F139" s="479" t="s">
        <v>17</v>
      </c>
      <c r="G139" s="480"/>
      <c r="H139" s="481"/>
      <c r="I139" s="114">
        <f>I137+I138</f>
        <v>215.9</v>
      </c>
      <c r="J139" s="44">
        <f>J137+J138</f>
        <v>215.9</v>
      </c>
      <c r="K139" s="44"/>
      <c r="L139" s="45"/>
      <c r="M139" s="114"/>
      <c r="N139" s="224"/>
      <c r="O139" s="44"/>
      <c r="P139" s="115"/>
      <c r="Q139" s="196">
        <f>SUM(R139,T139)</f>
        <v>0</v>
      </c>
      <c r="R139" s="113">
        <f>SUM(R137:R137)</f>
        <v>0</v>
      </c>
      <c r="S139" s="44">
        <f>SUM(S137:S137)</f>
        <v>0</v>
      </c>
      <c r="T139" s="115">
        <f>SUM(T137:T137)</f>
        <v>0</v>
      </c>
      <c r="U139" s="171">
        <f>SUM(V139,X139)</f>
        <v>0</v>
      </c>
      <c r="V139" s="113">
        <f>SUM(V137:V137)</f>
        <v>0</v>
      </c>
      <c r="W139" s="44">
        <f>SUM(W137:W137)</f>
        <v>0</v>
      </c>
      <c r="X139" s="115">
        <f>SUM(X137:X137)</f>
        <v>0</v>
      </c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</row>
    <row r="140" spans="1:34" ht="35.4" customHeight="1" x14ac:dyDescent="0.3">
      <c r="A140" s="485">
        <v>4</v>
      </c>
      <c r="B140" s="406">
        <v>2</v>
      </c>
      <c r="C140" s="488">
        <v>3</v>
      </c>
      <c r="D140" s="411" t="s">
        <v>142</v>
      </c>
      <c r="E140" s="300">
        <v>2</v>
      </c>
      <c r="F140" s="483" t="s">
        <v>35</v>
      </c>
      <c r="G140" s="296" t="s">
        <v>109</v>
      </c>
      <c r="H140" s="106" t="s">
        <v>15</v>
      </c>
      <c r="I140" s="297">
        <v>10</v>
      </c>
      <c r="J140" s="298">
        <v>10</v>
      </c>
      <c r="K140" s="298"/>
      <c r="L140" s="122"/>
      <c r="M140" s="297">
        <v>5</v>
      </c>
      <c r="N140" s="298">
        <v>5</v>
      </c>
      <c r="O140" s="298"/>
      <c r="P140" s="122"/>
      <c r="Q140" s="297">
        <v>25</v>
      </c>
      <c r="R140" s="298">
        <v>25</v>
      </c>
      <c r="S140" s="298"/>
      <c r="T140" s="122"/>
      <c r="U140" s="297">
        <v>25</v>
      </c>
      <c r="V140" s="298">
        <v>25</v>
      </c>
      <c r="W140" s="298"/>
      <c r="X140" s="122"/>
      <c r="Y140"/>
      <c r="Z140"/>
      <c r="AA140"/>
      <c r="AB140"/>
      <c r="AC140"/>
      <c r="AD140"/>
      <c r="AE140"/>
      <c r="AF140"/>
      <c r="AG140"/>
      <c r="AH140"/>
    </row>
    <row r="141" spans="1:34" ht="35.4" customHeight="1" thickBot="1" x14ac:dyDescent="0.35">
      <c r="A141" s="485"/>
      <c r="B141" s="406"/>
      <c r="C141" s="489"/>
      <c r="D141" s="393"/>
      <c r="E141" s="301">
        <v>26</v>
      </c>
      <c r="F141" s="484"/>
      <c r="G141" s="294" t="s">
        <v>124</v>
      </c>
      <c r="H141" s="295" t="s">
        <v>15</v>
      </c>
      <c r="I141" s="161"/>
      <c r="J141" s="162"/>
      <c r="K141" s="162"/>
      <c r="L141" s="163"/>
      <c r="M141" s="168">
        <v>13</v>
      </c>
      <c r="N141" s="186">
        <v>13</v>
      </c>
      <c r="O141" s="162"/>
      <c r="P141" s="163"/>
      <c r="Q141" s="161"/>
      <c r="R141" s="162"/>
      <c r="S141" s="162"/>
      <c r="T141" s="163"/>
      <c r="U141" s="161"/>
      <c r="V141" s="162"/>
      <c r="W141" s="162"/>
      <c r="X141" s="163"/>
      <c r="Y141"/>
      <c r="Z141"/>
      <c r="AA141"/>
      <c r="AB141"/>
      <c r="AC141"/>
      <c r="AD141"/>
      <c r="AE141"/>
      <c r="AF141"/>
      <c r="AG141"/>
      <c r="AH141"/>
    </row>
    <row r="142" spans="1:34" ht="33.6" customHeight="1" thickBot="1" x14ac:dyDescent="0.35">
      <c r="A142" s="486"/>
      <c r="B142" s="487"/>
      <c r="C142" s="490"/>
      <c r="D142" s="491"/>
      <c r="E142" s="308"/>
      <c r="F142" s="421" t="s">
        <v>17</v>
      </c>
      <c r="G142" s="422"/>
      <c r="H142" s="423"/>
      <c r="I142" s="77">
        <f>I140+I141</f>
        <v>10</v>
      </c>
      <c r="J142" s="76">
        <f>J140+J141</f>
        <v>10</v>
      </c>
      <c r="K142" s="76"/>
      <c r="L142" s="78"/>
      <c r="M142" s="77">
        <f>N142</f>
        <v>18</v>
      </c>
      <c r="N142" s="76">
        <f>N140+N141</f>
        <v>18</v>
      </c>
      <c r="O142" s="76"/>
      <c r="P142" s="78"/>
      <c r="Q142" s="77">
        <f>Q140</f>
        <v>25</v>
      </c>
      <c r="R142" s="76">
        <f>R140</f>
        <v>25</v>
      </c>
      <c r="S142" s="76">
        <f t="shared" ref="S142:T142" si="93">S140</f>
        <v>0</v>
      </c>
      <c r="T142" s="78">
        <f t="shared" si="93"/>
        <v>0</v>
      </c>
      <c r="U142" s="77">
        <f>U140</f>
        <v>25</v>
      </c>
      <c r="V142" s="76">
        <f>V140</f>
        <v>25</v>
      </c>
      <c r="W142" s="76">
        <f t="shared" ref="W142:X142" si="94">W140</f>
        <v>0</v>
      </c>
      <c r="X142" s="78">
        <f t="shared" si="94"/>
        <v>0</v>
      </c>
      <c r="Y142"/>
      <c r="Z142"/>
      <c r="AA142"/>
      <c r="AB142"/>
      <c r="AC142"/>
      <c r="AD142"/>
      <c r="AE142"/>
      <c r="AF142"/>
      <c r="AG142"/>
      <c r="AH142"/>
    </row>
    <row r="143" spans="1:34" ht="24.75" customHeight="1" thickBot="1" x14ac:dyDescent="0.35">
      <c r="A143" s="182">
        <v>4</v>
      </c>
      <c r="B143" s="149">
        <v>2</v>
      </c>
      <c r="C143" s="436" t="s">
        <v>24</v>
      </c>
      <c r="D143" s="437"/>
      <c r="E143" s="437"/>
      <c r="F143" s="437"/>
      <c r="G143" s="437"/>
      <c r="H143" s="438"/>
      <c r="I143" s="241">
        <f>I136+I139+I142</f>
        <v>293.60000000000002</v>
      </c>
      <c r="J143" s="242">
        <f>J136+J139+J142</f>
        <v>292.89999999999998</v>
      </c>
      <c r="K143" s="146">
        <f>K136</f>
        <v>0.1</v>
      </c>
      <c r="L143" s="146">
        <f>L139+L136</f>
        <v>0.7</v>
      </c>
      <c r="M143" s="145">
        <f>N143+P143</f>
        <v>56.2</v>
      </c>
      <c r="N143" s="146">
        <f>+N136+N142+N139</f>
        <v>22.2</v>
      </c>
      <c r="O143" s="146">
        <f>O136</f>
        <v>0.5</v>
      </c>
      <c r="P143" s="50">
        <f>P139+P136</f>
        <v>34</v>
      </c>
      <c r="Q143" s="145">
        <f>Q136+Q142</f>
        <v>100</v>
      </c>
      <c r="R143" s="146">
        <f>R136+R142</f>
        <v>25</v>
      </c>
      <c r="S143" s="146"/>
      <c r="T143" s="50">
        <f>T136</f>
        <v>75</v>
      </c>
      <c r="U143" s="145">
        <f>U136+U142</f>
        <v>100</v>
      </c>
      <c r="V143" s="146">
        <f>V136+V142</f>
        <v>25</v>
      </c>
      <c r="W143" s="146"/>
      <c r="X143" s="50">
        <f>X136</f>
        <v>75</v>
      </c>
      <c r="Y143"/>
      <c r="Z143"/>
      <c r="AA143"/>
      <c r="AB143"/>
      <c r="AC143"/>
      <c r="AD143"/>
      <c r="AE143"/>
      <c r="AF143"/>
      <c r="AG143"/>
      <c r="AH143"/>
    </row>
    <row r="144" spans="1:34" ht="15" customHeight="1" thickBot="1" x14ac:dyDescent="0.35">
      <c r="A144" s="98">
        <v>4</v>
      </c>
      <c r="B144" s="444" t="s">
        <v>25</v>
      </c>
      <c r="C144" s="445"/>
      <c r="D144" s="445"/>
      <c r="E144" s="445"/>
      <c r="F144" s="445"/>
      <c r="G144" s="445"/>
      <c r="H144" s="446"/>
      <c r="I144" s="51">
        <f>J144+L144</f>
        <v>410.5</v>
      </c>
      <c r="J144" s="52">
        <f>J130+J143</f>
        <v>328.59999999999997</v>
      </c>
      <c r="K144" s="52">
        <f>SUM(K143,K130)</f>
        <v>0.1</v>
      </c>
      <c r="L144" s="52">
        <f>L130+L143</f>
        <v>81.90000000000002</v>
      </c>
      <c r="M144" s="51">
        <f>N144+P144</f>
        <v>748.1</v>
      </c>
      <c r="N144" s="52">
        <f>N130+N143</f>
        <v>214.39999999999998</v>
      </c>
      <c r="O144" s="52">
        <f>SUM(O143,O130)</f>
        <v>66.900000000000006</v>
      </c>
      <c r="P144" s="53">
        <f>P130+P143</f>
        <v>533.70000000000005</v>
      </c>
      <c r="Q144" s="51">
        <f>R144+T144</f>
        <v>1271.5</v>
      </c>
      <c r="R144" s="52">
        <f>R130+R143</f>
        <v>364.4</v>
      </c>
      <c r="S144" s="52">
        <f>SUM(S143,S130)</f>
        <v>32.1</v>
      </c>
      <c r="T144" s="53">
        <f>T130+T143</f>
        <v>907.1</v>
      </c>
      <c r="U144" s="51">
        <f>V144+X144</f>
        <v>642</v>
      </c>
      <c r="V144" s="52">
        <f>V130+V143</f>
        <v>197</v>
      </c>
      <c r="W144" s="52">
        <f>SUM(W143,W130)</f>
        <v>0</v>
      </c>
      <c r="X144" s="53">
        <f>X130+X143</f>
        <v>445</v>
      </c>
    </row>
    <row r="145" spans="1:28" ht="15" customHeight="1" thickBot="1" x14ac:dyDescent="0.35">
      <c r="A145" s="508" t="s">
        <v>36</v>
      </c>
      <c r="B145" s="509"/>
      <c r="C145" s="509"/>
      <c r="D145" s="509"/>
      <c r="E145" s="509"/>
      <c r="F145" s="509"/>
      <c r="G145" s="509"/>
      <c r="H145" s="510"/>
      <c r="I145" s="61">
        <f>J145+L145</f>
        <v>3480.7000000000007</v>
      </c>
      <c r="J145" s="62">
        <f>SUM(J144,J89,J75,J55)</f>
        <v>3275.0000000000005</v>
      </c>
      <c r="K145" s="62">
        <f>SUM(K144,K89,K75,K55)</f>
        <v>2405.3000000000002</v>
      </c>
      <c r="L145" s="62">
        <f>SUM(L144,L89,L75,L55)</f>
        <v>205.70000000000005</v>
      </c>
      <c r="M145" s="61">
        <f>N145+P145</f>
        <v>4935.9000000000005</v>
      </c>
      <c r="N145" s="62">
        <f>SUM(N144,N89,N75,N55)</f>
        <v>3669.0000000000005</v>
      </c>
      <c r="O145" s="62">
        <f>SUM(O144,O89,O75,O55)</f>
        <v>2733.7000000000003</v>
      </c>
      <c r="P145" s="62">
        <f>SUM(P144,P89,P75,P55)</f>
        <v>1266.9000000000001</v>
      </c>
      <c r="Q145" s="61">
        <f>R145+T145</f>
        <v>6652.9</v>
      </c>
      <c r="R145" s="62">
        <f>SUM(R144,R89,R75,R55)</f>
        <v>3673.6000000000004</v>
      </c>
      <c r="S145" s="62">
        <f>SUM(S144,S89,S75,S55)</f>
        <v>2618.5</v>
      </c>
      <c r="T145" s="62">
        <f>SUM(T144,T89,T75,T55)</f>
        <v>2979.2999999999997</v>
      </c>
      <c r="U145" s="61">
        <f>V145+X145</f>
        <v>4401.2000000000007</v>
      </c>
      <c r="V145" s="62">
        <f>SUM(V144,V89,V75,V55)</f>
        <v>3506.2000000000003</v>
      </c>
      <c r="W145" s="62">
        <f>SUM(W144,W89,W75,W55)</f>
        <v>2586.4</v>
      </c>
      <c r="X145" s="378">
        <f>SUM(X144,X89,X75,X55)</f>
        <v>895</v>
      </c>
    </row>
    <row r="146" spans="1:28" ht="15" customHeight="1" x14ac:dyDescent="0.3">
      <c r="A146" s="505" t="s">
        <v>76</v>
      </c>
      <c r="B146" s="506"/>
      <c r="C146" s="506"/>
      <c r="D146" s="506"/>
      <c r="E146" s="506"/>
      <c r="F146" s="506"/>
      <c r="G146" s="506"/>
      <c r="H146" s="507"/>
      <c r="I146" s="147">
        <f>J146+L146</f>
        <v>3092.1000000000008</v>
      </c>
      <c r="J146" s="256">
        <f>J141+J140+J137+J132+J128+J126+J124+J122+J120+J118+J116+J114+J109+J107+J105+J104+J100+J97+J95+J94+J92+J84+J80+J78+J72+J69+J67+J63+J61+J58+J50+J48+J44+J39+J35+J31+J27+J23+J19+J17+J12+J134</f>
        <v>2980.2000000000007</v>
      </c>
      <c r="K146" s="256">
        <f t="shared" ref="K146" si="95">K141+K140+K137+K132+K128+K126+K124+K122+K120+K118+K116+K114+K109+K107+K105+K104+K100+K97+K95+K94+K92+K84+K80+K78+K72+K69+K67+K63+K61+K58+K50+K48+K44+K39+K35+K31+K27+K23+K19+K17+K12+K134</f>
        <v>2360.8000000000002</v>
      </c>
      <c r="L146" s="256">
        <f>L141+L140+L137+L132+L128+L126+L124+L122+L120+L118+L116+L114+L109+L107+L105+L104+L100+L97+L95+L94+L92+L84+L80+L78+L72+L69+L67+L63+L61+L58+L50+L48+L44+L39+L35+L31+L27+L23+L19+L17+L12+L134</f>
        <v>111.89999999999998</v>
      </c>
      <c r="M146" s="147">
        <f>N146+P146</f>
        <v>3754.7999999999997</v>
      </c>
      <c r="N146" s="256">
        <f>N141+N140+N137+N132+N128+N126+N124+N122+N120+N118+N116+N114+N109+N107+N105+N104+N100+N97+N95+N94+N92+N84+N80+N78+N72+N69+N67+N63+N61+N58+N50+N48+N44+N39+N35+N31+N27+N23+N19+N17+N12+N134</f>
        <v>3208.2999999999997</v>
      </c>
      <c r="O146" s="256">
        <f t="shared" ref="O146" si="96">O141+O140+O137+O132+O128+O126+O124+O122+O120+O118+O116+O114+O109+O107+O105+O104+O100+O97+O95+O94+O92+O84+O80+O78+O72+O69+O67+O63+O61+O58+O50+O48+O44+O39+O35+O31+O27+O23+O19+O17+O12+O134</f>
        <v>2509</v>
      </c>
      <c r="P146" s="256">
        <f>P141+P140+P137+P132+P128+P126+P124+P122+P120+P118+P116+P114+P109+P107+P105+P104+P100+P97+P95+P94+P92+P84+P80+P78+P72+P69+P67+P63+P61+P58+P50+P48+P44+P39+P35+P31+P27+P23+P19+P17+P12+P134+P133</f>
        <v>546.5</v>
      </c>
      <c r="Q146" s="147">
        <f>R146+T146</f>
        <v>4904.3</v>
      </c>
      <c r="R146" s="256">
        <f>R141+R140+R137+R132+R128+R126+R124+R122+R120+R118+R116+R114+R109+R107+R105+R104+R100+R97+R95+R94+R92+R84+R80+R78+R72+R69+R67+R63+R61+R58+R50+R48+R44+R39+R35+R31+R27+R23+R19+R17+R12+R134</f>
        <v>3304.1000000000004</v>
      </c>
      <c r="S146" s="256">
        <f t="shared" ref="S146" si="97">S141+S140+S137+S132+S128+S126+S124+S122+S120+S118+S116+S114+S109+S107+S105+S104+S100+S97+S95+S94+S92+S84+S80+S78+S72+S69+S67+S63+S61+S58+S50+S48+S44+S39+S35+S31+S27+S23+S19+S17+S12+S134</f>
        <v>2470.9</v>
      </c>
      <c r="T146" s="256">
        <f>T141+T140+T137+T132+T128+T126+T124+T122+T120+T118+T116+T114+T109+T107+T105+T104+T100+T97+T95+T94+T92+T84+T80+T78+T72+T69+T67+T63+T61+T58+T50+T48+T44+T39+T35+T31+T27+T23+T19+T17+T12+T134</f>
        <v>1600.1999999999998</v>
      </c>
      <c r="U146" s="147">
        <f>V146+X146</f>
        <v>3949.1000000000004</v>
      </c>
      <c r="V146" s="256">
        <f>V141+V140+V137+V132+V128+V126+V124+V122+V120+V118+V116+V114+V109+V107+V105+V104+V100+V97+V95+V94+V92+V84+V80+V78+V72+V69+V67+V63+V61+V58+V50+V48+V44+V39+V35+V31+V27+V23+V19+V17+V12+V134</f>
        <v>3204.1000000000004</v>
      </c>
      <c r="W146" s="256">
        <f t="shared" ref="W146:X146" si="98">W141+W140+W137+W132+W128+W126+W124+W122+W120+W118+W116+W114+W109+W107+W105+W104+W100+W97+W95+W94+W92+W84+W80+W78+W72+W69+W67+W63+W61+W58+W50+W48+W44+W39+W35+W31+W27+W23+W19+W17+W12+W134</f>
        <v>2470.9</v>
      </c>
      <c r="X146" s="376">
        <f t="shared" si="98"/>
        <v>745</v>
      </c>
      <c r="Y146" s="363"/>
    </row>
    <row r="147" spans="1:28" ht="15" customHeight="1" x14ac:dyDescent="0.3">
      <c r="A147" s="499" t="s">
        <v>77</v>
      </c>
      <c r="B147" s="500"/>
      <c r="C147" s="500"/>
      <c r="D147" s="500"/>
      <c r="E147" s="500"/>
      <c r="F147" s="500"/>
      <c r="G147" s="500"/>
      <c r="H147" s="501"/>
      <c r="I147" s="63">
        <f>I13+I16+I20+I24+I28+I32+I36+I41+I85</f>
        <v>134.4</v>
      </c>
      <c r="J147" s="148">
        <f>J85+J41+J36+J32+J28+J24+J20+J16+J13</f>
        <v>134</v>
      </c>
      <c r="K147" s="148">
        <f>K85+K41+K36+K32+K28+K24+K20+K16+K13</f>
        <v>30.900000000000002</v>
      </c>
      <c r="L147" s="148">
        <f>L85+L41+L36+L32+L28+L24+L20+L16+L13</f>
        <v>0.4</v>
      </c>
      <c r="M147" s="63">
        <f>M13+M16+M20+M24+M28+M32+M36+M41+M85</f>
        <v>313.10000000000002</v>
      </c>
      <c r="N147" s="148">
        <f>N85+N41+N36+N32+N28+N24+N20+N16+N13</f>
        <v>309.2</v>
      </c>
      <c r="O147" s="148">
        <f>O85+O41+O36+O32+O28+O24+O20+O16+O13</f>
        <v>115.5</v>
      </c>
      <c r="P147" s="148">
        <f>P85+P41+P36+P32+P28+P24+P20+P16+P13</f>
        <v>3.9</v>
      </c>
      <c r="Q147" s="63">
        <f>SUM(R147,T147)</f>
        <v>302.10000000000002</v>
      </c>
      <c r="R147" s="148">
        <f>R85+R41+R36+R32+R28+R24+R20+R16+R13</f>
        <v>302.10000000000002</v>
      </c>
      <c r="S147" s="148">
        <f>S85+S41+S36+S32+S28+S24+S20+S16+S13</f>
        <v>115.5</v>
      </c>
      <c r="T147" s="64">
        <f>T85+T41+T36+T32+T28+T24+T20+T16+T13</f>
        <v>0</v>
      </c>
      <c r="U147" s="63">
        <f>V147+X147</f>
        <v>302.10000000000002</v>
      </c>
      <c r="V147" s="148">
        <f>V85+V41+V36+V32+V28+V24+V20+V16+V13</f>
        <v>302.10000000000002</v>
      </c>
      <c r="W147" s="148">
        <f>W85+W41+W36+W32+W28+W24+W20+W16+W13</f>
        <v>115.5</v>
      </c>
      <c r="X147" s="64">
        <f>X85+X41+X36+X32+X28+X24+X20+X16+X13</f>
        <v>0</v>
      </c>
      <c r="AB147" s="258"/>
    </row>
    <row r="148" spans="1:28" ht="15" customHeight="1" x14ac:dyDescent="0.3">
      <c r="A148" s="499" t="s">
        <v>78</v>
      </c>
      <c r="B148" s="500"/>
      <c r="C148" s="500"/>
      <c r="D148" s="500"/>
      <c r="E148" s="500"/>
      <c r="F148" s="500"/>
      <c r="G148" s="500"/>
      <c r="H148" s="501"/>
      <c r="I148" s="63">
        <f>J148+L148</f>
        <v>89.9</v>
      </c>
      <c r="J148" s="148">
        <f>+J60+J65+J135+J110+J52</f>
        <v>46.6</v>
      </c>
      <c r="K148" s="148">
        <f>+K60+K65+K135+K110+K52</f>
        <v>12.5</v>
      </c>
      <c r="L148" s="292">
        <f>+L60+L65+L135+L110+L52</f>
        <v>43.3</v>
      </c>
      <c r="M148" s="63">
        <f>N148+P148</f>
        <v>254.6</v>
      </c>
      <c r="N148" s="148">
        <f>+N60+N65+N135+N110+N52</f>
        <v>41.4</v>
      </c>
      <c r="O148" s="148">
        <f>+O60+O65+O135+O110+O52</f>
        <v>24</v>
      </c>
      <c r="P148" s="292">
        <f>+P60+P65+P135+P110+P52</f>
        <v>213.2</v>
      </c>
      <c r="Q148" s="63">
        <f>R148+T148</f>
        <v>201.8</v>
      </c>
      <c r="R148" s="148">
        <f>+R60+R65+R135+R110+R52</f>
        <v>22.3</v>
      </c>
      <c r="S148" s="148">
        <f>+S60+S65+S135+S110+S52</f>
        <v>8.8000000000000007</v>
      </c>
      <c r="T148" s="292">
        <f>+T60+T65+T135+T110+T52</f>
        <v>179.5</v>
      </c>
      <c r="U148" s="63">
        <f>V148+X148</f>
        <v>0</v>
      </c>
      <c r="V148" s="148">
        <f>+V60+V65+V135+V110+V52</f>
        <v>0</v>
      </c>
      <c r="W148" s="148">
        <f>+W60+W65+W135+W110+W52</f>
        <v>0</v>
      </c>
      <c r="X148" s="64">
        <f>+X60+X65+X135+X110+X52</f>
        <v>0</v>
      </c>
      <c r="AA148" s="258"/>
    </row>
    <row r="149" spans="1:28" ht="15" customHeight="1" x14ac:dyDescent="0.3">
      <c r="A149" s="499" t="s">
        <v>139</v>
      </c>
      <c r="B149" s="500"/>
      <c r="C149" s="500"/>
      <c r="D149" s="500"/>
      <c r="E149" s="500"/>
      <c r="F149" s="500"/>
      <c r="G149" s="500"/>
      <c r="H149" s="501"/>
      <c r="I149" s="63">
        <f t="shared" ref="I149:X149" si="99">I138+I112</f>
        <v>112.9</v>
      </c>
      <c r="J149" s="148">
        <f t="shared" si="99"/>
        <v>112.9</v>
      </c>
      <c r="K149" s="148">
        <f t="shared" si="99"/>
        <v>0</v>
      </c>
      <c r="L149" s="292">
        <f t="shared" si="99"/>
        <v>0</v>
      </c>
      <c r="M149" s="65">
        <f t="shared" si="99"/>
        <v>143.9</v>
      </c>
      <c r="N149" s="148">
        <f t="shared" si="99"/>
        <v>22.6</v>
      </c>
      <c r="O149" s="148">
        <f t="shared" si="99"/>
        <v>11.7</v>
      </c>
      <c r="P149" s="292">
        <f t="shared" si="99"/>
        <v>121.3</v>
      </c>
      <c r="Q149" s="65">
        <f t="shared" si="99"/>
        <v>287.7</v>
      </c>
      <c r="R149" s="148">
        <f t="shared" si="99"/>
        <v>45.1</v>
      </c>
      <c r="S149" s="148">
        <f t="shared" si="99"/>
        <v>23.3</v>
      </c>
      <c r="T149" s="292">
        <f t="shared" si="99"/>
        <v>242.6</v>
      </c>
      <c r="U149" s="65">
        <f t="shared" si="99"/>
        <v>0</v>
      </c>
      <c r="V149" s="148">
        <f t="shared" si="99"/>
        <v>0</v>
      </c>
      <c r="W149" s="148">
        <f t="shared" si="99"/>
        <v>0</v>
      </c>
      <c r="X149" s="64">
        <f t="shared" si="99"/>
        <v>0</v>
      </c>
      <c r="AA149" s="258"/>
    </row>
    <row r="150" spans="1:28" ht="15.75" customHeight="1" x14ac:dyDescent="0.3">
      <c r="A150" s="499" t="s">
        <v>131</v>
      </c>
      <c r="B150" s="500"/>
      <c r="C150" s="500"/>
      <c r="D150" s="500"/>
      <c r="E150" s="500"/>
      <c r="F150" s="500"/>
      <c r="G150" s="500"/>
      <c r="H150" s="501"/>
      <c r="I150" s="63">
        <f>+I111</f>
        <v>0</v>
      </c>
      <c r="J150" s="148">
        <f>J111</f>
        <v>0</v>
      </c>
      <c r="K150" s="148">
        <f>+K111</f>
        <v>0</v>
      </c>
      <c r="L150" s="292">
        <f>+L111</f>
        <v>0</v>
      </c>
      <c r="M150" s="63">
        <f>+M111</f>
        <v>335.7</v>
      </c>
      <c r="N150" s="148">
        <f>N111</f>
        <v>52.7</v>
      </c>
      <c r="O150" s="148">
        <f t="shared" ref="O150:V150" si="100">+O111</f>
        <v>40.1</v>
      </c>
      <c r="P150" s="292">
        <f t="shared" si="100"/>
        <v>283</v>
      </c>
      <c r="Q150" s="63">
        <f t="shared" si="100"/>
        <v>0</v>
      </c>
      <c r="R150" s="148">
        <f t="shared" si="100"/>
        <v>0</v>
      </c>
      <c r="S150" s="148">
        <f t="shared" si="100"/>
        <v>0</v>
      </c>
      <c r="T150" s="292">
        <f t="shared" si="100"/>
        <v>0</v>
      </c>
      <c r="U150" s="63">
        <f t="shared" si="100"/>
        <v>0</v>
      </c>
      <c r="V150" s="148">
        <f t="shared" si="100"/>
        <v>0</v>
      </c>
      <c r="W150" s="148">
        <f>W111</f>
        <v>0</v>
      </c>
      <c r="X150" s="64">
        <f>+X111</f>
        <v>0</v>
      </c>
    </row>
    <row r="151" spans="1:28" ht="15" customHeight="1" x14ac:dyDescent="0.3">
      <c r="A151" s="502" t="s">
        <v>99</v>
      </c>
      <c r="B151" s="503"/>
      <c r="C151" s="503"/>
      <c r="D151" s="503"/>
      <c r="E151" s="503"/>
      <c r="F151" s="503"/>
      <c r="G151" s="503"/>
      <c r="H151" s="504"/>
      <c r="I151" s="277">
        <f t="shared" ref="I151:X151" si="101">I59+I64+I51</f>
        <v>9</v>
      </c>
      <c r="J151" s="148">
        <f t="shared" si="101"/>
        <v>1.3</v>
      </c>
      <c r="K151" s="148">
        <f t="shared" si="101"/>
        <v>1.1000000000000001</v>
      </c>
      <c r="L151" s="278">
        <f t="shared" si="101"/>
        <v>7.7</v>
      </c>
      <c r="M151" s="277">
        <f t="shared" si="101"/>
        <v>28.8</v>
      </c>
      <c r="N151" s="148">
        <f t="shared" si="101"/>
        <v>0.8</v>
      </c>
      <c r="O151" s="148">
        <f t="shared" si="101"/>
        <v>0.3</v>
      </c>
      <c r="P151" s="278">
        <f t="shared" si="101"/>
        <v>28</v>
      </c>
      <c r="Q151" s="277">
        <f t="shared" si="101"/>
        <v>0</v>
      </c>
      <c r="R151" s="148">
        <f t="shared" si="101"/>
        <v>0</v>
      </c>
      <c r="S151" s="148">
        <f t="shared" si="101"/>
        <v>0</v>
      </c>
      <c r="T151" s="278">
        <f t="shared" si="101"/>
        <v>0</v>
      </c>
      <c r="U151" s="277">
        <f t="shared" si="101"/>
        <v>0</v>
      </c>
      <c r="V151" s="148">
        <f t="shared" si="101"/>
        <v>0</v>
      </c>
      <c r="W151" s="148">
        <f t="shared" si="101"/>
        <v>0</v>
      </c>
      <c r="X151" s="64">
        <f t="shared" si="101"/>
        <v>0</v>
      </c>
    </row>
    <row r="152" spans="1:28" ht="22.5" hidden="1" customHeight="1" x14ac:dyDescent="0.3">
      <c r="A152" s="502" t="s">
        <v>149</v>
      </c>
      <c r="B152" s="503"/>
      <c r="C152" s="503"/>
      <c r="D152" s="503"/>
      <c r="E152" s="503"/>
      <c r="F152" s="503"/>
      <c r="G152" s="503"/>
      <c r="H152" s="504"/>
      <c r="I152" s="277">
        <f>I66</f>
        <v>0</v>
      </c>
      <c r="J152" s="148">
        <f>J66</f>
        <v>0</v>
      </c>
      <c r="K152" s="148">
        <f>K66</f>
        <v>0</v>
      </c>
      <c r="L152" s="278">
        <f>L66</f>
        <v>0</v>
      </c>
      <c r="M152" s="277"/>
      <c r="N152" s="148"/>
      <c r="O152" s="148"/>
      <c r="P152" s="278"/>
      <c r="Q152" s="277">
        <f t="shared" ref="Q152:X152" si="102">Q66</f>
        <v>0</v>
      </c>
      <c r="R152" s="148">
        <f t="shared" si="102"/>
        <v>0</v>
      </c>
      <c r="S152" s="148">
        <f t="shared" si="102"/>
        <v>0</v>
      </c>
      <c r="T152" s="278">
        <f t="shared" si="102"/>
        <v>0</v>
      </c>
      <c r="U152" s="277">
        <f t="shared" si="102"/>
        <v>0</v>
      </c>
      <c r="V152" s="148">
        <f t="shared" si="102"/>
        <v>0</v>
      </c>
      <c r="W152" s="148">
        <f t="shared" si="102"/>
        <v>0</v>
      </c>
      <c r="X152" s="64">
        <f t="shared" si="102"/>
        <v>0</v>
      </c>
    </row>
    <row r="153" spans="1:28" ht="15" customHeight="1" x14ac:dyDescent="0.3">
      <c r="A153" s="502" t="s">
        <v>143</v>
      </c>
      <c r="B153" s="503"/>
      <c r="C153" s="503"/>
      <c r="D153" s="503"/>
      <c r="E153" s="503"/>
      <c r="F153" s="503"/>
      <c r="G153" s="503"/>
      <c r="H153" s="504"/>
      <c r="I153" s="277"/>
      <c r="J153" s="148"/>
      <c r="K153" s="148"/>
      <c r="L153" s="278"/>
      <c r="M153" s="277">
        <f>N153+P153</f>
        <v>0.80000000000001137</v>
      </c>
      <c r="N153" s="148">
        <f>N66</f>
        <v>0</v>
      </c>
      <c r="O153" s="148">
        <f>O66</f>
        <v>0</v>
      </c>
      <c r="P153" s="278">
        <f>P66</f>
        <v>0.80000000000001137</v>
      </c>
      <c r="Q153" s="277"/>
      <c r="R153" s="148"/>
      <c r="S153" s="148"/>
      <c r="T153" s="278"/>
      <c r="U153" s="277"/>
      <c r="V153" s="148"/>
      <c r="W153" s="148"/>
      <c r="X153" s="64"/>
    </row>
    <row r="154" spans="1:28" ht="15.75" customHeight="1" x14ac:dyDescent="0.3">
      <c r="A154" s="499" t="s">
        <v>123</v>
      </c>
      <c r="B154" s="500"/>
      <c r="C154" s="500"/>
      <c r="D154" s="500"/>
      <c r="E154" s="500"/>
      <c r="F154" s="500"/>
      <c r="G154" s="500"/>
      <c r="H154" s="501"/>
      <c r="I154" s="65">
        <f>J154+L154</f>
        <v>42.4</v>
      </c>
      <c r="J154" s="148">
        <f>J40</f>
        <v>0</v>
      </c>
      <c r="K154" s="148">
        <f>K40</f>
        <v>0</v>
      </c>
      <c r="L154" s="148">
        <f>L40</f>
        <v>42.4</v>
      </c>
      <c r="M154" s="65">
        <f>N154+P154</f>
        <v>0</v>
      </c>
      <c r="N154" s="148">
        <f>N40</f>
        <v>0</v>
      </c>
      <c r="O154" s="148">
        <f>O40</f>
        <v>0</v>
      </c>
      <c r="P154" s="148">
        <f>P40</f>
        <v>0</v>
      </c>
      <c r="Q154" s="65"/>
      <c r="R154" s="148">
        <f>R40</f>
        <v>0</v>
      </c>
      <c r="S154" s="148">
        <f>S40</f>
        <v>0</v>
      </c>
      <c r="T154" s="148">
        <f>T40</f>
        <v>0</v>
      </c>
      <c r="U154" s="65">
        <f>V154+X154</f>
        <v>0</v>
      </c>
      <c r="V154" s="148">
        <f>V40</f>
        <v>0</v>
      </c>
      <c r="W154" s="148">
        <f>W40</f>
        <v>0</v>
      </c>
      <c r="X154" s="64">
        <f>X40</f>
        <v>0</v>
      </c>
    </row>
    <row r="155" spans="1:28" ht="15.75" customHeight="1" x14ac:dyDescent="0.3">
      <c r="A155" s="499" t="s">
        <v>146</v>
      </c>
      <c r="B155" s="500"/>
      <c r="C155" s="500"/>
      <c r="D155" s="500"/>
      <c r="E155" s="500"/>
      <c r="F155" s="500"/>
      <c r="G155" s="500"/>
      <c r="H155" s="501"/>
      <c r="I155" s="65"/>
      <c r="J155" s="148"/>
      <c r="K155" s="148"/>
      <c r="L155" s="148"/>
      <c r="M155" s="366">
        <f>N155+P155</f>
        <v>104.20000000000002</v>
      </c>
      <c r="N155" s="367">
        <f>N42+N37+N33+N25+N29+N14+N21+N86</f>
        <v>34.000000000000007</v>
      </c>
      <c r="O155" s="367">
        <f>O42+O37+O33+O25+O29+O14+O21+O86</f>
        <v>33.099999999999994</v>
      </c>
      <c r="P155" s="367">
        <f>P42+P37+P33+P25+P29+P14+P21+P86</f>
        <v>70.2</v>
      </c>
      <c r="Q155" s="65">
        <f>R155+T155</f>
        <v>0</v>
      </c>
      <c r="R155" s="148">
        <f>R42+R37+R33+R25+R29+R14+R21+R86</f>
        <v>0</v>
      </c>
      <c r="S155" s="148">
        <f>S42+S37+S33+S25+S29+S14+S21+S86</f>
        <v>0</v>
      </c>
      <c r="T155" s="148">
        <f>T42+T37+T33+T25+T29+T14+T21+T86</f>
        <v>0</v>
      </c>
      <c r="U155" s="65">
        <f>V155+X155</f>
        <v>0</v>
      </c>
      <c r="V155" s="148">
        <f>V42+V37+V33+V25+V29+V14+V21+V86</f>
        <v>0</v>
      </c>
      <c r="W155" s="148">
        <f>W42+W37+W33+W25+W29+W14+W21+W86</f>
        <v>0</v>
      </c>
      <c r="X155" s="64">
        <f>X42+X37+X33+X25+X29+X14+X21+X86</f>
        <v>0</v>
      </c>
    </row>
    <row r="156" spans="1:28" ht="27" customHeight="1" thickBot="1" x14ac:dyDescent="0.35">
      <c r="A156" s="511" t="s">
        <v>138</v>
      </c>
      <c r="B156" s="512"/>
      <c r="C156" s="512"/>
      <c r="D156" s="512"/>
      <c r="E156" s="512"/>
      <c r="F156" s="512"/>
      <c r="G156" s="512"/>
      <c r="H156" s="513"/>
      <c r="I156" s="65"/>
      <c r="J156" s="148">
        <f>J70</f>
        <v>0</v>
      </c>
      <c r="K156" s="148">
        <f>K70</f>
        <v>0</v>
      </c>
      <c r="L156" s="148">
        <f>L70</f>
        <v>0</v>
      </c>
      <c r="M156" s="65">
        <f>N156+P156</f>
        <v>0</v>
      </c>
      <c r="N156" s="148">
        <f>N70</f>
        <v>0</v>
      </c>
      <c r="O156" s="148">
        <f>O70</f>
        <v>0</v>
      </c>
      <c r="P156" s="148">
        <f>P70</f>
        <v>0</v>
      </c>
      <c r="Q156" s="65">
        <f>R156+T156</f>
        <v>957</v>
      </c>
      <c r="R156" s="148">
        <f>R70</f>
        <v>0</v>
      </c>
      <c r="S156" s="148">
        <f>S70</f>
        <v>0</v>
      </c>
      <c r="T156" s="148">
        <f>T70</f>
        <v>957</v>
      </c>
      <c r="U156" s="364">
        <f>V156+X156</f>
        <v>150</v>
      </c>
      <c r="V156" s="365">
        <f>V70</f>
        <v>0</v>
      </c>
      <c r="W156" s="365">
        <f>W70</f>
        <v>0</v>
      </c>
      <c r="X156" s="311">
        <f>X70</f>
        <v>150</v>
      </c>
    </row>
    <row r="157" spans="1:28" ht="15.75" customHeight="1" thickBot="1" x14ac:dyDescent="0.35">
      <c r="A157" s="496" t="s">
        <v>37</v>
      </c>
      <c r="B157" s="497"/>
      <c r="C157" s="497"/>
      <c r="D157" s="497"/>
      <c r="E157" s="497"/>
      <c r="F157" s="497"/>
      <c r="G157" s="497"/>
      <c r="H157" s="498"/>
      <c r="I157" s="66">
        <f>J157+L157</f>
        <v>3480.7000000000007</v>
      </c>
      <c r="J157" s="67">
        <f>SUM(J146:J156)</f>
        <v>3275.0000000000009</v>
      </c>
      <c r="K157" s="67">
        <f>SUM(K146:K156)</f>
        <v>2405.3000000000002</v>
      </c>
      <c r="L157" s="67">
        <f>SUM(L146:L156)</f>
        <v>205.69999999999996</v>
      </c>
      <c r="M157" s="66">
        <f>N157+P157</f>
        <v>4935.8999999999996</v>
      </c>
      <c r="N157" s="67">
        <f>SUM(N146:N156)</f>
        <v>3668.9999999999995</v>
      </c>
      <c r="O157" s="67">
        <f>SUM(O146:O156)</f>
        <v>2733.7</v>
      </c>
      <c r="P157" s="67">
        <f>SUM(P146:P156)</f>
        <v>1266.8999999999999</v>
      </c>
      <c r="Q157" s="66">
        <f>R157+T157</f>
        <v>6652.9</v>
      </c>
      <c r="R157" s="67">
        <f>SUM(R146:R156)</f>
        <v>3673.6000000000004</v>
      </c>
      <c r="S157" s="67">
        <f>SUM(S146:S156)</f>
        <v>2618.5000000000005</v>
      </c>
      <c r="T157" s="67">
        <f>SUM(T146:T156)</f>
        <v>2979.2999999999997</v>
      </c>
      <c r="U157" s="66">
        <f>V157+X157</f>
        <v>4401.2000000000007</v>
      </c>
      <c r="V157" s="67">
        <f>SUM(V146:V156)</f>
        <v>3506.2000000000003</v>
      </c>
      <c r="W157" s="67">
        <f>SUM(W146:W156)</f>
        <v>2586.4</v>
      </c>
      <c r="X157" s="377">
        <f>SUM(X146:X156)</f>
        <v>895</v>
      </c>
      <c r="Y157" s="363"/>
    </row>
    <row r="158" spans="1:28" x14ac:dyDescent="0.3">
      <c r="A158" s="495"/>
      <c r="B158" s="495"/>
      <c r="C158" s="495"/>
      <c r="D158" s="495"/>
      <c r="E158" s="495"/>
      <c r="F158" s="495"/>
      <c r="G158" s="495"/>
      <c r="H158" s="495"/>
      <c r="I158" s="68"/>
      <c r="J158" s="69"/>
      <c r="K158" s="69"/>
      <c r="L158" s="69"/>
      <c r="M158" s="68"/>
      <c r="N158" s="69"/>
      <c r="O158" s="69"/>
      <c r="P158" s="69"/>
      <c r="R158"/>
      <c r="S158"/>
      <c r="T158"/>
      <c r="V158"/>
      <c r="W158"/>
      <c r="X158"/>
    </row>
    <row r="159" spans="1:28" x14ac:dyDescent="0.3">
      <c r="A159" s="533"/>
      <c r="B159" s="533"/>
      <c r="C159" s="533"/>
      <c r="D159" s="533"/>
      <c r="E159" s="533"/>
      <c r="F159" s="20"/>
      <c r="G159" s="18"/>
      <c r="H159" s="21"/>
      <c r="I159" s="71">
        <f t="shared" ref="I159:X159" si="103">I145-I157</f>
        <v>0</v>
      </c>
      <c r="J159" s="71">
        <f t="shared" si="103"/>
        <v>0</v>
      </c>
      <c r="K159" s="71">
        <f t="shared" si="103"/>
        <v>0</v>
      </c>
      <c r="L159" s="71">
        <f t="shared" si="103"/>
        <v>0</v>
      </c>
      <c r="M159" s="71">
        <f t="shared" si="103"/>
        <v>0</v>
      </c>
      <c r="N159" s="71">
        <f t="shared" si="103"/>
        <v>0</v>
      </c>
      <c r="O159" s="71">
        <f t="shared" si="103"/>
        <v>0</v>
      </c>
      <c r="P159" s="71">
        <f t="shared" si="103"/>
        <v>0</v>
      </c>
      <c r="Q159" s="71">
        <f t="shared" si="103"/>
        <v>0</v>
      </c>
      <c r="R159" s="71">
        <f t="shared" si="103"/>
        <v>0</v>
      </c>
      <c r="S159" s="71">
        <f t="shared" si="103"/>
        <v>0</v>
      </c>
      <c r="T159" s="71">
        <f t="shared" si="103"/>
        <v>0</v>
      </c>
      <c r="U159" s="71">
        <f t="shared" si="103"/>
        <v>0</v>
      </c>
      <c r="V159" s="71">
        <f t="shared" si="103"/>
        <v>0</v>
      </c>
      <c r="W159" s="71">
        <f t="shared" si="103"/>
        <v>0</v>
      </c>
      <c r="X159" s="71">
        <f t="shared" si="103"/>
        <v>0</v>
      </c>
    </row>
    <row r="160" spans="1:28" x14ac:dyDescent="0.3">
      <c r="A160" s="18"/>
      <c r="B160" s="18"/>
      <c r="C160" s="18"/>
      <c r="D160" s="19"/>
      <c r="E160" s="20"/>
      <c r="F160" s="20"/>
      <c r="G160" s="18"/>
      <c r="H160" s="21"/>
      <c r="I160" s="70"/>
      <c r="J160" s="71"/>
      <c r="K160" s="71"/>
      <c r="L160" s="71"/>
      <c r="M160" s="70"/>
      <c r="N160" s="71"/>
      <c r="O160" s="71"/>
      <c r="P160" s="71"/>
      <c r="R160"/>
      <c r="S160"/>
      <c r="T160"/>
      <c r="V160"/>
      <c r="W160"/>
      <c r="X160"/>
    </row>
    <row r="161" spans="1:24" x14ac:dyDescent="0.3">
      <c r="A161" s="18"/>
      <c r="B161" s="18"/>
      <c r="C161" s="18"/>
      <c r="D161" s="265"/>
      <c r="E161" s="20"/>
      <c r="F161" s="264"/>
      <c r="G161" s="264"/>
      <c r="H161" s="264"/>
      <c r="I161" s="264"/>
      <c r="J161" s="71"/>
      <c r="K161" s="71"/>
      <c r="L161" s="71"/>
      <c r="M161" s="70"/>
      <c r="N161" s="71"/>
      <c r="O161" s="71"/>
      <c r="P161" s="71"/>
      <c r="Q161" s="267"/>
      <c r="R161"/>
      <c r="S161"/>
      <c r="T161"/>
      <c r="V161"/>
      <c r="W161"/>
      <c r="X161"/>
    </row>
    <row r="162" spans="1:24" x14ac:dyDescent="0.3">
      <c r="A162" s="18"/>
      <c r="B162" s="18"/>
      <c r="C162" s="18"/>
      <c r="D162" s="265"/>
      <c r="E162" s="20"/>
      <c r="F162" s="20"/>
      <c r="G162" s="18"/>
      <c r="H162" s="21"/>
      <c r="I162" s="70"/>
      <c r="J162" s="71"/>
      <c r="K162" s="71"/>
      <c r="L162" s="71"/>
      <c r="M162" s="70"/>
      <c r="N162" s="71"/>
      <c r="O162" s="71"/>
      <c r="P162" s="71"/>
      <c r="R162"/>
      <c r="S162"/>
      <c r="T162"/>
      <c r="V162"/>
      <c r="W162"/>
      <c r="X162"/>
    </row>
    <row r="163" spans="1:24" x14ac:dyDescent="0.3">
      <c r="A163" s="18"/>
      <c r="B163" s="18"/>
      <c r="C163" s="18"/>
      <c r="D163" s="19"/>
      <c r="E163" s="20"/>
      <c r="F163" s="20"/>
      <c r="G163" s="18"/>
      <c r="H163" s="21"/>
      <c r="I163" s="70"/>
      <c r="J163" s="71"/>
      <c r="K163" s="71"/>
      <c r="L163" s="71"/>
      <c r="M163" s="70"/>
      <c r="N163" s="71"/>
      <c r="O163" s="71"/>
      <c r="P163" s="71"/>
      <c r="R163"/>
      <c r="S163"/>
      <c r="T163"/>
      <c r="V163"/>
      <c r="W163"/>
      <c r="X163"/>
    </row>
    <row r="164" spans="1:24" x14ac:dyDescent="0.3">
      <c r="A164" s="18"/>
      <c r="B164" s="18"/>
      <c r="C164" s="18"/>
      <c r="D164" s="19"/>
      <c r="E164" s="20"/>
      <c r="F164" s="264"/>
      <c r="G164" s="264"/>
      <c r="H164" s="264"/>
      <c r="I164" s="264"/>
      <c r="J164" s="71"/>
      <c r="K164" s="71"/>
      <c r="L164" s="71"/>
      <c r="M164" s="70"/>
      <c r="N164" s="71"/>
      <c r="O164" s="71"/>
      <c r="P164" s="71"/>
      <c r="R164"/>
      <c r="S164"/>
      <c r="T164"/>
      <c r="V164"/>
      <c r="W164"/>
      <c r="X164"/>
    </row>
    <row r="165" spans="1:24" x14ac:dyDescent="0.3">
      <c r="A165" s="18"/>
      <c r="B165" s="18"/>
      <c r="C165" s="18"/>
      <c r="D165" s="19"/>
      <c r="E165" s="20"/>
      <c r="F165" s="264"/>
      <c r="G165" s="264"/>
      <c r="H165" s="264"/>
      <c r="I165" s="264"/>
      <c r="J165" s="71"/>
      <c r="K165" s="71"/>
      <c r="L165" s="71"/>
      <c r="M165" s="70"/>
      <c r="N165" s="71"/>
      <c r="O165" s="71"/>
      <c r="P165" s="71"/>
      <c r="R165"/>
      <c r="S165"/>
      <c r="T165"/>
      <c r="V165"/>
      <c r="W165"/>
      <c r="X165"/>
    </row>
    <row r="166" spans="1:24" x14ac:dyDescent="0.3">
      <c r="A166" s="18"/>
      <c r="B166" s="18"/>
      <c r="C166" s="18"/>
      <c r="D166" s="19"/>
      <c r="E166" s="20"/>
      <c r="F166" s="264"/>
      <c r="G166" s="264"/>
      <c r="H166" s="264"/>
      <c r="I166" s="264"/>
      <c r="J166" s="71"/>
      <c r="K166" s="71"/>
      <c r="L166" s="71"/>
      <c r="M166" s="70"/>
      <c r="N166" s="71"/>
      <c r="O166" s="71"/>
      <c r="P166" s="71"/>
      <c r="R166"/>
      <c r="S166"/>
      <c r="T166"/>
      <c r="V166"/>
      <c r="W166"/>
      <c r="X166"/>
    </row>
    <row r="167" spans="1:24" x14ac:dyDescent="0.3">
      <c r="A167" s="18"/>
      <c r="B167" s="18"/>
      <c r="C167" s="18"/>
      <c r="D167" s="19"/>
      <c r="E167" s="20"/>
      <c r="F167" s="264"/>
      <c r="G167" s="264"/>
      <c r="H167" s="264"/>
      <c r="I167" s="264"/>
      <c r="J167" s="71"/>
      <c r="K167" s="71"/>
      <c r="L167" s="71"/>
      <c r="M167" s="70"/>
      <c r="N167" s="71"/>
      <c r="O167" s="71"/>
      <c r="P167" s="71"/>
      <c r="R167"/>
      <c r="S167"/>
      <c r="T167"/>
      <c r="V167"/>
      <c r="W167"/>
      <c r="X167"/>
    </row>
    <row r="168" spans="1:24" x14ac:dyDescent="0.3">
      <c r="A168" s="18"/>
      <c r="B168" s="18"/>
      <c r="C168" s="18"/>
      <c r="D168" s="19"/>
      <c r="E168" s="20"/>
      <c r="F168" s="264"/>
      <c r="G168" s="264"/>
      <c r="H168" s="264"/>
      <c r="I168" s="264"/>
      <c r="J168" s="71"/>
      <c r="K168" s="71"/>
      <c r="L168" s="71"/>
      <c r="M168" s="70"/>
      <c r="N168" s="71"/>
      <c r="O168" s="71"/>
      <c r="P168" s="71"/>
      <c r="R168"/>
      <c r="S168"/>
      <c r="T168"/>
      <c r="V168"/>
      <c r="W168"/>
      <c r="X168"/>
    </row>
    <row r="169" spans="1:24" x14ac:dyDescent="0.3">
      <c r="A169" s="18"/>
      <c r="B169" s="18"/>
      <c r="C169" s="18"/>
      <c r="D169" s="19"/>
      <c r="E169" s="20"/>
      <c r="F169" s="264"/>
      <c r="G169" s="264"/>
      <c r="H169" s="264"/>
      <c r="I169" s="264"/>
      <c r="J169" s="71"/>
      <c r="K169" s="71"/>
      <c r="L169" s="71"/>
      <c r="M169" s="70"/>
      <c r="N169" s="71"/>
      <c r="O169" s="71"/>
      <c r="P169" s="71"/>
    </row>
    <row r="170" spans="1:24" x14ac:dyDescent="0.3">
      <c r="A170" s="18"/>
      <c r="B170" s="18"/>
      <c r="C170" s="18"/>
      <c r="D170" s="19"/>
      <c r="E170" s="20"/>
      <c r="F170" s="264"/>
      <c r="G170" s="264"/>
      <c r="H170" s="264"/>
      <c r="I170" s="264"/>
      <c r="J170" s="71"/>
      <c r="K170" s="71"/>
      <c r="L170" s="71"/>
      <c r="M170" s="70"/>
      <c r="N170" s="71"/>
      <c r="O170" s="71"/>
      <c r="P170" s="71"/>
    </row>
    <row r="171" spans="1:24" x14ac:dyDescent="0.3">
      <c r="A171" s="18"/>
      <c r="B171" s="18"/>
      <c r="C171" s="18"/>
      <c r="D171" s="19"/>
      <c r="E171" s="20"/>
      <c r="F171" s="264"/>
      <c r="G171" s="264"/>
      <c r="H171" s="264"/>
      <c r="I171" s="264"/>
      <c r="J171" s="71"/>
      <c r="K171" s="71"/>
      <c r="L171" s="71"/>
      <c r="M171" s="70"/>
      <c r="N171" s="71"/>
      <c r="O171" s="71"/>
      <c r="P171" s="71"/>
    </row>
    <row r="172" spans="1:24" x14ac:dyDescent="0.3">
      <c r="A172" s="18"/>
      <c r="B172" s="18"/>
      <c r="C172" s="18"/>
      <c r="D172" s="19"/>
      <c r="E172" s="20"/>
      <c r="F172" s="264"/>
      <c r="G172" s="264"/>
      <c r="H172" s="264"/>
      <c r="I172" s="264"/>
      <c r="J172" s="71"/>
      <c r="K172" s="71"/>
      <c r="L172" s="71"/>
      <c r="M172" s="70"/>
      <c r="N172" s="71"/>
      <c r="O172" s="71"/>
      <c r="P172" s="71"/>
    </row>
    <row r="173" spans="1:24" x14ac:dyDescent="0.3">
      <c r="A173" s="18"/>
      <c r="B173" s="18"/>
      <c r="C173" s="18"/>
      <c r="D173" s="19"/>
      <c r="E173" s="20"/>
      <c r="F173" s="264"/>
      <c r="G173" s="264"/>
      <c r="H173" s="264"/>
      <c r="I173" s="264"/>
      <c r="J173" s="71"/>
      <c r="K173" s="71"/>
      <c r="L173" s="71"/>
      <c r="M173" s="70"/>
      <c r="N173" s="71"/>
      <c r="O173" s="71"/>
      <c r="P173" s="71"/>
    </row>
    <row r="174" spans="1:24" x14ac:dyDescent="0.3">
      <c r="A174" s="18"/>
      <c r="B174" s="18"/>
      <c r="C174" s="18"/>
      <c r="D174" s="19"/>
      <c r="E174" s="20"/>
      <c r="F174" s="264"/>
      <c r="G174" s="264"/>
      <c r="H174" s="264"/>
      <c r="I174" s="264"/>
      <c r="J174" s="71"/>
      <c r="K174" s="71"/>
      <c r="L174" s="71"/>
      <c r="M174" s="70"/>
      <c r="N174" s="71"/>
      <c r="O174" s="71"/>
      <c r="P174" s="71"/>
    </row>
    <row r="175" spans="1:24" x14ac:dyDescent="0.3">
      <c r="A175" s="18"/>
      <c r="B175" s="18"/>
      <c r="C175" s="18"/>
      <c r="D175" s="19"/>
      <c r="E175" s="20"/>
      <c r="F175" s="264"/>
      <c r="G175" s="264"/>
      <c r="H175" s="264"/>
      <c r="I175" s="264"/>
      <c r="J175" s="71"/>
      <c r="K175" s="71"/>
      <c r="L175" s="71"/>
      <c r="M175" s="70"/>
      <c r="N175" s="71"/>
      <c r="O175" s="71"/>
      <c r="P175" s="71"/>
    </row>
    <row r="176" spans="1:24" x14ac:dyDescent="0.3">
      <c r="A176" s="18"/>
      <c r="B176" s="18"/>
      <c r="C176" s="18"/>
      <c r="D176" s="19"/>
      <c r="E176" s="20"/>
      <c r="F176" s="20"/>
      <c r="G176" s="18"/>
      <c r="H176" s="21"/>
      <c r="I176" s="70"/>
      <c r="J176" s="71"/>
      <c r="K176" s="71"/>
      <c r="L176" s="71"/>
      <c r="M176" s="70"/>
      <c r="N176" s="71"/>
      <c r="O176" s="71"/>
      <c r="P176" s="71"/>
    </row>
    <row r="177" spans="1:16" x14ac:dyDescent="0.3">
      <c r="A177" s="26"/>
      <c r="B177" s="26"/>
      <c r="C177" s="26"/>
      <c r="D177" s="27"/>
      <c r="E177" s="28"/>
      <c r="F177" s="266"/>
      <c r="G177" s="266"/>
      <c r="H177" s="266"/>
      <c r="I177" s="266"/>
      <c r="J177"/>
      <c r="K177"/>
      <c r="L177" s="267"/>
      <c r="M177"/>
      <c r="N177"/>
      <c r="O177"/>
      <c r="P177"/>
    </row>
    <row r="178" spans="1:16" x14ac:dyDescent="0.3">
      <c r="A178" s="26"/>
      <c r="B178" s="26"/>
      <c r="C178" s="26"/>
      <c r="D178" s="27"/>
      <c r="E178" s="28"/>
      <c r="F178" s="28"/>
      <c r="G178" s="26"/>
      <c r="H178" s="29"/>
      <c r="I178"/>
      <c r="J178"/>
      <c r="K178"/>
      <c r="L178"/>
      <c r="M178"/>
      <c r="N178"/>
      <c r="O178"/>
      <c r="P178"/>
    </row>
    <row r="179" spans="1:16" x14ac:dyDescent="0.3">
      <c r="A179" s="26"/>
      <c r="B179" s="26"/>
      <c r="C179" s="26"/>
      <c r="D179" s="27"/>
      <c r="E179" s="28"/>
      <c r="F179" s="266">
        <f>F161-F177</f>
        <v>0</v>
      </c>
      <c r="G179" s="266">
        <f t="shared" ref="G179:I179" si="104">G161-G177</f>
        <v>0</v>
      </c>
      <c r="H179" s="266"/>
      <c r="I179" s="266">
        <f t="shared" si="104"/>
        <v>0</v>
      </c>
      <c r="J179"/>
      <c r="K179"/>
      <c r="L179"/>
      <c r="M179"/>
      <c r="N179"/>
      <c r="O179"/>
      <c r="P179"/>
    </row>
    <row r="180" spans="1:16" x14ac:dyDescent="0.3">
      <c r="A180" s="26"/>
      <c r="B180" s="26"/>
      <c r="C180" s="26"/>
      <c r="D180" s="27"/>
      <c r="E180" s="28"/>
      <c r="F180" s="266"/>
      <c r="G180" s="266"/>
      <c r="H180" s="266"/>
      <c r="I180" s="266"/>
      <c r="J180"/>
      <c r="K180"/>
      <c r="L180"/>
      <c r="M180"/>
      <c r="N180"/>
      <c r="O180"/>
      <c r="P180"/>
    </row>
    <row r="181" spans="1:16" x14ac:dyDescent="0.3">
      <c r="A181" s="26"/>
      <c r="B181" s="26"/>
      <c r="C181" s="26"/>
      <c r="D181" s="27"/>
      <c r="E181" s="28"/>
      <c r="F181" s="28"/>
      <c r="G181" s="26"/>
      <c r="H181" s="29"/>
      <c r="I181"/>
      <c r="J181"/>
      <c r="K181"/>
      <c r="L181"/>
      <c r="M181"/>
      <c r="N181"/>
      <c r="O181"/>
      <c r="P181"/>
    </row>
    <row r="182" spans="1:16" x14ac:dyDescent="0.3">
      <c r="A182" s="26"/>
      <c r="B182" s="26"/>
      <c r="C182" s="26"/>
      <c r="D182" s="27"/>
      <c r="E182" s="28"/>
      <c r="F182" s="28"/>
      <c r="G182" s="26"/>
      <c r="H182" s="29"/>
      <c r="I182"/>
      <c r="J182"/>
      <c r="K182"/>
      <c r="L182"/>
      <c r="M182"/>
      <c r="N182"/>
      <c r="O182"/>
      <c r="P182"/>
    </row>
    <row r="183" spans="1:16" x14ac:dyDescent="0.3">
      <c r="A183" s="26"/>
      <c r="B183" s="26"/>
      <c r="C183" s="26"/>
      <c r="D183" s="27"/>
      <c r="E183" s="28"/>
      <c r="F183" s="28"/>
      <c r="G183" s="26"/>
      <c r="H183" s="29"/>
      <c r="I183"/>
      <c r="J183"/>
      <c r="K183"/>
      <c r="L183"/>
      <c r="M183"/>
      <c r="N183"/>
      <c r="O183"/>
      <c r="P183"/>
    </row>
  </sheetData>
  <mergeCells count="326">
    <mergeCell ref="A44:A45"/>
    <mergeCell ref="B44:B45"/>
    <mergeCell ref="C44:C45"/>
    <mergeCell ref="D44:D45"/>
    <mergeCell ref="E44:E45"/>
    <mergeCell ref="F45:H45"/>
    <mergeCell ref="A48:A49"/>
    <mergeCell ref="C47:X47"/>
    <mergeCell ref="F49:H49"/>
    <mergeCell ref="D48:D49"/>
    <mergeCell ref="E48:E49"/>
    <mergeCell ref="C46:H46"/>
    <mergeCell ref="C48:C49"/>
    <mergeCell ref="F53:H53"/>
    <mergeCell ref="D72:D73"/>
    <mergeCell ref="F73:H73"/>
    <mergeCell ref="A69:A71"/>
    <mergeCell ref="B69:B71"/>
    <mergeCell ref="C69:C71"/>
    <mergeCell ref="D69:D71"/>
    <mergeCell ref="F69:F70"/>
    <mergeCell ref="G69:G70"/>
    <mergeCell ref="A72:A73"/>
    <mergeCell ref="B72:B73"/>
    <mergeCell ref="C72:C73"/>
    <mergeCell ref="B50:B53"/>
    <mergeCell ref="E63:E66"/>
    <mergeCell ref="F58:F60"/>
    <mergeCell ref="C58:C62"/>
    <mergeCell ref="D58:D62"/>
    <mergeCell ref="E58:E60"/>
    <mergeCell ref="G58:G61"/>
    <mergeCell ref="E72:E73"/>
    <mergeCell ref="E69:E71"/>
    <mergeCell ref="E67:E68"/>
    <mergeCell ref="B58:B62"/>
    <mergeCell ref="B63:B68"/>
    <mergeCell ref="P1:X1"/>
    <mergeCell ref="W3:X3"/>
    <mergeCell ref="A31:A34"/>
    <mergeCell ref="A23:A26"/>
    <mergeCell ref="A2:X2"/>
    <mergeCell ref="U4:X4"/>
    <mergeCell ref="U5:U7"/>
    <mergeCell ref="V5:X5"/>
    <mergeCell ref="X6:X7"/>
    <mergeCell ref="A8:X8"/>
    <mergeCell ref="A16:A18"/>
    <mergeCell ref="F22:H22"/>
    <mergeCell ref="J5:L5"/>
    <mergeCell ref="L6:L7"/>
    <mergeCell ref="K3:L3"/>
    <mergeCell ref="F4:F7"/>
    <mergeCell ref="G4:G7"/>
    <mergeCell ref="B23:B26"/>
    <mergeCell ref="E4:E7"/>
    <mergeCell ref="H4:H7"/>
    <mergeCell ref="C4:C7"/>
    <mergeCell ref="C23:C26"/>
    <mergeCell ref="E19:E22"/>
    <mergeCell ref="F15:H15"/>
    <mergeCell ref="B4:B7"/>
    <mergeCell ref="D4:D7"/>
    <mergeCell ref="E12:E15"/>
    <mergeCell ref="E35:E38"/>
    <mergeCell ref="D23:D26"/>
    <mergeCell ref="D31:D34"/>
    <mergeCell ref="E23:E26"/>
    <mergeCell ref="A9:X9"/>
    <mergeCell ref="B10:X10"/>
    <mergeCell ref="C11:X11"/>
    <mergeCell ref="A12:A15"/>
    <mergeCell ref="A35:A38"/>
    <mergeCell ref="A4:A7"/>
    <mergeCell ref="F18:H18"/>
    <mergeCell ref="N5:P5"/>
    <mergeCell ref="C12:C15"/>
    <mergeCell ref="D12:D15"/>
    <mergeCell ref="D19:D22"/>
    <mergeCell ref="B19:B22"/>
    <mergeCell ref="A19:A22"/>
    <mergeCell ref="C19:C22"/>
    <mergeCell ref="B12:B15"/>
    <mergeCell ref="D27:D30"/>
    <mergeCell ref="C27:C30"/>
    <mergeCell ref="B31:B34"/>
    <mergeCell ref="C35:C38"/>
    <mergeCell ref="A27:A30"/>
    <mergeCell ref="D35:D38"/>
    <mergeCell ref="A39:A43"/>
    <mergeCell ref="B16:B18"/>
    <mergeCell ref="B27:B30"/>
    <mergeCell ref="C39:C43"/>
    <mergeCell ref="B35:B38"/>
    <mergeCell ref="C16:C18"/>
    <mergeCell ref="D16:D18"/>
    <mergeCell ref="D39:D43"/>
    <mergeCell ref="A159:E159"/>
    <mergeCell ref="A100:A101"/>
    <mergeCell ref="A94:A96"/>
    <mergeCell ref="A97:A99"/>
    <mergeCell ref="F97:F98"/>
    <mergeCell ref="B118:B119"/>
    <mergeCell ref="C120:C121"/>
    <mergeCell ref="E109:E113"/>
    <mergeCell ref="F113:H113"/>
    <mergeCell ref="F106:H106"/>
    <mergeCell ref="D114:D115"/>
    <mergeCell ref="D100:D101"/>
    <mergeCell ref="C94:C96"/>
    <mergeCell ref="C100:C101"/>
    <mergeCell ref="G97:G98"/>
    <mergeCell ref="E97:E99"/>
    <mergeCell ref="F96:H96"/>
    <mergeCell ref="E100:E101"/>
    <mergeCell ref="B102:B103"/>
    <mergeCell ref="E102:E103"/>
    <mergeCell ref="B128:B129"/>
    <mergeCell ref="E128:E129"/>
    <mergeCell ref="C128:C129"/>
    <mergeCell ref="D126:D127"/>
    <mergeCell ref="A78:A79"/>
    <mergeCell ref="E39:E43"/>
    <mergeCell ref="C91:X91"/>
    <mergeCell ref="F81:H81"/>
    <mergeCell ref="B78:B79"/>
    <mergeCell ref="F79:H79"/>
    <mergeCell ref="C78:C79"/>
    <mergeCell ref="A63:A68"/>
    <mergeCell ref="F71:H71"/>
    <mergeCell ref="A84:A87"/>
    <mergeCell ref="F87:H87"/>
    <mergeCell ref="E84:E87"/>
    <mergeCell ref="A50:A53"/>
    <mergeCell ref="F50:F52"/>
    <mergeCell ref="B55:H55"/>
    <mergeCell ref="B39:B43"/>
    <mergeCell ref="F43:H43"/>
    <mergeCell ref="A58:A62"/>
    <mergeCell ref="F68:H68"/>
    <mergeCell ref="F62:H62"/>
    <mergeCell ref="D50:D53"/>
    <mergeCell ref="C54:H54"/>
    <mergeCell ref="B56:X56"/>
    <mergeCell ref="C74:H74"/>
    <mergeCell ref="B104:B106"/>
    <mergeCell ref="F103:H103"/>
    <mergeCell ref="C102:C103"/>
    <mergeCell ref="F104:F105"/>
    <mergeCell ref="C104:C106"/>
    <mergeCell ref="D102:D103"/>
    <mergeCell ref="C92:C93"/>
    <mergeCell ref="A80:A81"/>
    <mergeCell ref="C97:C99"/>
    <mergeCell ref="A92:A93"/>
    <mergeCell ref="A102:A103"/>
    <mergeCell ref="B84:B87"/>
    <mergeCell ref="D80:D81"/>
    <mergeCell ref="D84:D87"/>
    <mergeCell ref="C84:C87"/>
    <mergeCell ref="B100:B101"/>
    <mergeCell ref="F101:H101"/>
    <mergeCell ref="D97:D99"/>
    <mergeCell ref="D94:D96"/>
    <mergeCell ref="B80:B81"/>
    <mergeCell ref="B97:B99"/>
    <mergeCell ref="D92:D93"/>
    <mergeCell ref="A158:H158"/>
    <mergeCell ref="A157:H157"/>
    <mergeCell ref="A150:H150"/>
    <mergeCell ref="A148:H148"/>
    <mergeCell ref="A151:H151"/>
    <mergeCell ref="A147:H147"/>
    <mergeCell ref="A146:H146"/>
    <mergeCell ref="A145:H145"/>
    <mergeCell ref="B144:H144"/>
    <mergeCell ref="A149:H149"/>
    <mergeCell ref="A152:H152"/>
    <mergeCell ref="A154:H154"/>
    <mergeCell ref="A156:H156"/>
    <mergeCell ref="A155:H155"/>
    <mergeCell ref="A153:H153"/>
    <mergeCell ref="A137:A139"/>
    <mergeCell ref="B137:B139"/>
    <mergeCell ref="D137:D139"/>
    <mergeCell ref="F137:F138"/>
    <mergeCell ref="F139:H139"/>
    <mergeCell ref="C143:H143"/>
    <mergeCell ref="A128:A129"/>
    <mergeCell ref="F129:H129"/>
    <mergeCell ref="D128:D129"/>
    <mergeCell ref="F140:F141"/>
    <mergeCell ref="A140:A142"/>
    <mergeCell ref="B140:B142"/>
    <mergeCell ref="C140:C142"/>
    <mergeCell ref="D140:D142"/>
    <mergeCell ref="F142:H142"/>
    <mergeCell ref="C137:C139"/>
    <mergeCell ref="G137:G138"/>
    <mergeCell ref="E137:E139"/>
    <mergeCell ref="B132:B136"/>
    <mergeCell ref="B114:B115"/>
    <mergeCell ref="F31:F33"/>
    <mergeCell ref="E16:E18"/>
    <mergeCell ref="F16:F17"/>
    <mergeCell ref="G16:G17"/>
    <mergeCell ref="F132:F135"/>
    <mergeCell ref="E124:E125"/>
    <mergeCell ref="F127:H127"/>
    <mergeCell ref="F121:H121"/>
    <mergeCell ref="F119:H119"/>
    <mergeCell ref="E126:E127"/>
    <mergeCell ref="G50:G52"/>
    <mergeCell ref="E50:E53"/>
    <mergeCell ref="F94:F95"/>
    <mergeCell ref="C57:X57"/>
    <mergeCell ref="C50:C53"/>
    <mergeCell ref="G35:G37"/>
    <mergeCell ref="F35:F37"/>
    <mergeCell ref="G39:G42"/>
    <mergeCell ref="F39:F42"/>
    <mergeCell ref="F109:F112"/>
    <mergeCell ref="E80:E81"/>
    <mergeCell ref="C83:X83"/>
    <mergeCell ref="C80:C81"/>
    <mergeCell ref="S3:T3"/>
    <mergeCell ref="Q4:T4"/>
    <mergeCell ref="Q5:Q7"/>
    <mergeCell ref="R5:T5"/>
    <mergeCell ref="T6:T7"/>
    <mergeCell ref="C31:C34"/>
    <mergeCell ref="F30:H30"/>
    <mergeCell ref="F34:H34"/>
    <mergeCell ref="E31:E34"/>
    <mergeCell ref="E27:E30"/>
    <mergeCell ref="P6:P7"/>
    <mergeCell ref="M5:M7"/>
    <mergeCell ref="I4:L4"/>
    <mergeCell ref="I5:I7"/>
    <mergeCell ref="M4:P4"/>
    <mergeCell ref="F26:H26"/>
    <mergeCell ref="G27:G29"/>
    <mergeCell ref="G19:G21"/>
    <mergeCell ref="F19:F21"/>
    <mergeCell ref="G12:G14"/>
    <mergeCell ref="F12:F14"/>
    <mergeCell ref="G31:G33"/>
    <mergeCell ref="F27:F29"/>
    <mergeCell ref="G23:G25"/>
    <mergeCell ref="C63:C68"/>
    <mergeCell ref="D63:D68"/>
    <mergeCell ref="F99:H99"/>
    <mergeCell ref="G94:G95"/>
    <mergeCell ref="C82:H82"/>
    <mergeCell ref="B89:H89"/>
    <mergeCell ref="F93:H93"/>
    <mergeCell ref="B92:B93"/>
    <mergeCell ref="B75:H75"/>
    <mergeCell ref="B94:B96"/>
    <mergeCell ref="B90:X90"/>
    <mergeCell ref="C88:H88"/>
    <mergeCell ref="E78:E79"/>
    <mergeCell ref="C77:X77"/>
    <mergeCell ref="F63:F67"/>
    <mergeCell ref="G63:G67"/>
    <mergeCell ref="G84:G86"/>
    <mergeCell ref="F84:F86"/>
    <mergeCell ref="D78:D79"/>
    <mergeCell ref="B76:X76"/>
    <mergeCell ref="D109:D113"/>
    <mergeCell ref="E114:E115"/>
    <mergeCell ref="F117:H117"/>
    <mergeCell ref="D116:D117"/>
    <mergeCell ref="D124:D125"/>
    <mergeCell ref="F115:H115"/>
    <mergeCell ref="G109:G112"/>
    <mergeCell ref="C114:C115"/>
    <mergeCell ref="D132:D136"/>
    <mergeCell ref="C109:C113"/>
    <mergeCell ref="E116:E117"/>
    <mergeCell ref="E118:E119"/>
    <mergeCell ref="C122:C123"/>
    <mergeCell ref="F125:H125"/>
    <mergeCell ref="D120:D121"/>
    <mergeCell ref="C132:C136"/>
    <mergeCell ref="C130:H130"/>
    <mergeCell ref="C126:C127"/>
    <mergeCell ref="E134:E135"/>
    <mergeCell ref="F136:H136"/>
    <mergeCell ref="B124:B125"/>
    <mergeCell ref="A118:A119"/>
    <mergeCell ref="B120:B121"/>
    <mergeCell ref="C131:X131"/>
    <mergeCell ref="D122:D123"/>
    <mergeCell ref="E122:E123"/>
    <mergeCell ref="F123:H123"/>
    <mergeCell ref="C116:C117"/>
    <mergeCell ref="A122:A123"/>
    <mergeCell ref="B122:B123"/>
    <mergeCell ref="A126:A127"/>
    <mergeCell ref="B126:B127"/>
    <mergeCell ref="A124:A125"/>
    <mergeCell ref="F23:F25"/>
    <mergeCell ref="G132:G135"/>
    <mergeCell ref="C124:C125"/>
    <mergeCell ref="E120:E121"/>
    <mergeCell ref="A120:A121"/>
    <mergeCell ref="C118:C119"/>
    <mergeCell ref="D118:D119"/>
    <mergeCell ref="G104:G105"/>
    <mergeCell ref="D104:D106"/>
    <mergeCell ref="A104:A106"/>
    <mergeCell ref="A116:A117"/>
    <mergeCell ref="A114:A115"/>
    <mergeCell ref="F108:H108"/>
    <mergeCell ref="F38:H38"/>
    <mergeCell ref="B48:B49"/>
    <mergeCell ref="B116:B117"/>
    <mergeCell ref="B109:B113"/>
    <mergeCell ref="A109:A113"/>
    <mergeCell ref="A107:A108"/>
    <mergeCell ref="B107:B108"/>
    <mergeCell ref="C107:C108"/>
    <mergeCell ref="D107:D108"/>
    <mergeCell ref="E107:E108"/>
    <mergeCell ref="A132:A13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fitToHeight="17" orientation="landscape" cellComments="asDisplayed" r:id="rId1"/>
  <headerFooter>
    <oddHeader>&amp;C&amp;P&amp;R&amp;10 7 programa</oddHeader>
  </headerFooter>
  <rowBreaks count="5" manualBreakCount="5">
    <brk id="46" max="23" man="1"/>
    <brk id="62" max="23" man="1"/>
    <brk id="89" max="23" man="1"/>
    <brk id="113" max="23" man="1"/>
    <brk id="13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2 lentele</vt:lpstr>
      <vt:lpstr>'2 lentele'!Print_Area</vt:lpstr>
      <vt:lpstr>'2 lentele'!Print_Titles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</dc:creator>
  <cp:lastModifiedBy>Mindaugas Šatkus</cp:lastModifiedBy>
  <cp:lastPrinted>2021-07-22T06:03:42Z</cp:lastPrinted>
  <dcterms:created xsi:type="dcterms:W3CDTF">2013-01-14T08:27:11Z</dcterms:created>
  <dcterms:modified xsi:type="dcterms:W3CDTF">2021-10-19T19:28:04Z</dcterms:modified>
</cp:coreProperties>
</file>