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vaida.cedaviciene\Desktop\TS_SVP 2023_2025_2023-09_T11-\"/>
    </mc:Choice>
  </mc:AlternateContent>
  <xr:revisionPtr revIDLastSave="0" documentId="13_ncr:1_{2F2C4B11-44A9-4C77-BA54-573174370D5D}" xr6:coauthVersionLast="47" xr6:coauthVersionMax="47" xr10:uidLastSave="{00000000-0000-0000-0000-000000000000}"/>
  <bookViews>
    <workbookView minimized="1" xWindow="-26475" yWindow="570" windowWidth="17280" windowHeight="8970" xr2:uid="{00000000-000D-0000-FFFF-FFFF00000000}"/>
  </bookViews>
  <sheets>
    <sheet name="3 programa" sheetId="1" r:id="rId1"/>
    <sheet name="PRIEMONIŲ DETALIZACIJA" sheetId="2" r:id="rId2"/>
  </sheets>
  <definedNames>
    <definedName name="_xlnm.Print_Area" localSheetId="0">'3 programa'!$A$1:$M$129</definedName>
    <definedName name="_xlnm.Print_Titles" localSheetId="0">'3 programa'!$4:$5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9" i="1" l="1"/>
  <c r="K103" i="1"/>
  <c r="K101" i="1"/>
  <c r="K99" i="1"/>
  <c r="K96" i="1"/>
  <c r="K94" i="1"/>
  <c r="K90" i="1"/>
  <c r="K86" i="1"/>
  <c r="K82" i="1"/>
  <c r="K44" i="1"/>
  <c r="L23" i="1"/>
  <c r="L127" i="1"/>
  <c r="M127" i="1"/>
  <c r="K127" i="1"/>
  <c r="L125" i="1"/>
  <c r="M125" i="1"/>
  <c r="K125" i="1"/>
  <c r="L115" i="1"/>
  <c r="M115" i="1"/>
  <c r="L28" i="1"/>
  <c r="M28" i="1"/>
  <c r="K28" i="1"/>
  <c r="K23" i="1" l="1"/>
  <c r="K42" i="1"/>
  <c r="K69" i="1"/>
  <c r="K46" i="1"/>
  <c r="J115" i="1"/>
  <c r="I115" i="1"/>
  <c r="I39" i="2" l="1"/>
  <c r="H39" i="2"/>
  <c r="G38" i="2"/>
  <c r="G39" i="2" s="1"/>
  <c r="I37" i="2"/>
  <c r="H37" i="2"/>
  <c r="G36" i="2"/>
  <c r="G37" i="2" s="1"/>
  <c r="I35" i="2"/>
  <c r="H35" i="2"/>
  <c r="G35" i="2"/>
  <c r="I33" i="2"/>
  <c r="H33" i="2"/>
  <c r="G31" i="2"/>
  <c r="G33" i="2" s="1"/>
  <c r="I30" i="2"/>
  <c r="H30" i="2"/>
  <c r="G29" i="2"/>
  <c r="G30" i="2" s="1"/>
  <c r="I28" i="2"/>
  <c r="H28" i="2"/>
  <c r="G27" i="2"/>
  <c r="G28" i="2" s="1"/>
  <c r="I26" i="2"/>
  <c r="H26" i="2"/>
  <c r="G25" i="2"/>
  <c r="G26" i="2" s="1"/>
  <c r="I24" i="2"/>
  <c r="H24" i="2"/>
  <c r="G23" i="2"/>
  <c r="G24" i="2" s="1"/>
  <c r="I22" i="2"/>
  <c r="H22" i="2"/>
  <c r="G21" i="2"/>
  <c r="G22" i="2" s="1"/>
  <c r="I20" i="2"/>
  <c r="H20" i="2"/>
  <c r="G19" i="2"/>
  <c r="G20" i="2" s="1"/>
  <c r="I18" i="2"/>
  <c r="H18" i="2"/>
  <c r="G17" i="2"/>
  <c r="G18" i="2" s="1"/>
  <c r="I40" i="2" l="1"/>
  <c r="H40" i="2"/>
  <c r="G40" i="2"/>
  <c r="J104" i="1" l="1"/>
  <c r="I104" i="1"/>
  <c r="J102" i="1"/>
  <c r="I102" i="1"/>
  <c r="J100" i="1"/>
  <c r="I100" i="1"/>
  <c r="J98" i="1"/>
  <c r="I98" i="1"/>
  <c r="J95" i="1"/>
  <c r="I95" i="1"/>
  <c r="J93" i="1"/>
  <c r="I93" i="1"/>
  <c r="J91" i="1"/>
  <c r="I91" i="1"/>
  <c r="J89" i="1"/>
  <c r="I89" i="1"/>
  <c r="J87" i="1"/>
  <c r="I87" i="1"/>
  <c r="J85" i="1"/>
  <c r="I85" i="1"/>
  <c r="J83" i="1"/>
  <c r="I83" i="1"/>
  <c r="K92" i="1" l="1"/>
  <c r="K88" i="1"/>
  <c r="K84" i="1"/>
  <c r="J116" i="1" l="1"/>
  <c r="K116" i="1"/>
  <c r="L116" i="1"/>
  <c r="M116" i="1"/>
  <c r="J117" i="1"/>
  <c r="K117" i="1"/>
  <c r="L117" i="1"/>
  <c r="M117" i="1"/>
  <c r="J118" i="1"/>
  <c r="K118" i="1"/>
  <c r="L118" i="1"/>
  <c r="M118" i="1"/>
  <c r="J119" i="1"/>
  <c r="K119" i="1"/>
  <c r="L119" i="1"/>
  <c r="M119" i="1"/>
  <c r="J120" i="1"/>
  <c r="K120" i="1"/>
  <c r="L120" i="1"/>
  <c r="M120" i="1"/>
  <c r="J121" i="1"/>
  <c r="K121" i="1"/>
  <c r="L121" i="1"/>
  <c r="M121" i="1"/>
  <c r="J122" i="1"/>
  <c r="K122" i="1"/>
  <c r="L122" i="1"/>
  <c r="M122" i="1"/>
  <c r="J123" i="1"/>
  <c r="K123" i="1"/>
  <c r="L123" i="1"/>
  <c r="M123" i="1"/>
  <c r="J125" i="1"/>
  <c r="J126" i="1"/>
  <c r="K126" i="1"/>
  <c r="L126" i="1"/>
  <c r="M126" i="1"/>
  <c r="J127" i="1"/>
  <c r="J128" i="1"/>
  <c r="K128" i="1"/>
  <c r="L128" i="1"/>
  <c r="M128" i="1"/>
  <c r="I123" i="1"/>
  <c r="K109" i="1" l="1"/>
  <c r="K115" i="1" s="1"/>
  <c r="I120" i="1"/>
  <c r="I127" i="1" l="1"/>
  <c r="I122" i="1"/>
  <c r="I121" i="1"/>
  <c r="I118" i="1"/>
  <c r="J111" i="1"/>
  <c r="K111" i="1"/>
  <c r="L111" i="1"/>
  <c r="M111" i="1"/>
  <c r="J107" i="1"/>
  <c r="K107" i="1"/>
  <c r="L107" i="1"/>
  <c r="M107" i="1"/>
  <c r="K104" i="1"/>
  <c r="L104" i="1"/>
  <c r="M104" i="1"/>
  <c r="K102" i="1"/>
  <c r="L102" i="1"/>
  <c r="M102" i="1"/>
  <c r="K100" i="1"/>
  <c r="L100" i="1"/>
  <c r="M100" i="1"/>
  <c r="K98" i="1"/>
  <c r="L98" i="1"/>
  <c r="M98" i="1"/>
  <c r="K95" i="1"/>
  <c r="L95" i="1"/>
  <c r="M95" i="1"/>
  <c r="K93" i="1"/>
  <c r="L93" i="1"/>
  <c r="M93" i="1"/>
  <c r="K91" i="1"/>
  <c r="L91" i="1"/>
  <c r="M91" i="1"/>
  <c r="K89" i="1"/>
  <c r="L89" i="1"/>
  <c r="M89" i="1"/>
  <c r="K87" i="1"/>
  <c r="L87" i="1"/>
  <c r="M87" i="1"/>
  <c r="K85" i="1"/>
  <c r="L85" i="1"/>
  <c r="M85" i="1"/>
  <c r="K83" i="1"/>
  <c r="L83" i="1"/>
  <c r="M83" i="1"/>
  <c r="J79" i="1"/>
  <c r="K79" i="1"/>
  <c r="L79" i="1"/>
  <c r="M79" i="1"/>
  <c r="J77" i="1"/>
  <c r="K77" i="1"/>
  <c r="L77" i="1"/>
  <c r="M77" i="1"/>
  <c r="J75" i="1"/>
  <c r="K75" i="1"/>
  <c r="L75" i="1"/>
  <c r="M75" i="1"/>
  <c r="J73" i="1"/>
  <c r="K73" i="1"/>
  <c r="L73" i="1"/>
  <c r="M73" i="1"/>
  <c r="J70" i="1"/>
  <c r="K70" i="1"/>
  <c r="L70" i="1"/>
  <c r="M70" i="1"/>
  <c r="J65" i="1"/>
  <c r="K65" i="1"/>
  <c r="L65" i="1"/>
  <c r="M65" i="1"/>
  <c r="J62" i="1"/>
  <c r="K62" i="1"/>
  <c r="L62" i="1"/>
  <c r="M62" i="1"/>
  <c r="J56" i="1"/>
  <c r="J57" i="1" s="1"/>
  <c r="K56" i="1"/>
  <c r="K57" i="1" s="1"/>
  <c r="L56" i="1"/>
  <c r="L57" i="1" s="1"/>
  <c r="M56" i="1"/>
  <c r="M57" i="1" s="1"/>
  <c r="J45" i="1"/>
  <c r="K45" i="1"/>
  <c r="L45" i="1"/>
  <c r="M45" i="1"/>
  <c r="J43" i="1"/>
  <c r="K43" i="1"/>
  <c r="L43" i="1"/>
  <c r="M43" i="1"/>
  <c r="J41" i="1"/>
  <c r="K41" i="1"/>
  <c r="L41" i="1"/>
  <c r="M41" i="1"/>
  <c r="J39" i="1"/>
  <c r="K39" i="1"/>
  <c r="L39" i="1"/>
  <c r="M39" i="1"/>
  <c r="J37" i="1"/>
  <c r="K37" i="1"/>
  <c r="L37" i="1"/>
  <c r="M37" i="1"/>
  <c r="J33" i="1"/>
  <c r="K33" i="1"/>
  <c r="L33" i="1"/>
  <c r="M33" i="1"/>
  <c r="I39" i="1"/>
  <c r="L24" i="1"/>
  <c r="M24" i="1"/>
  <c r="K24" i="1"/>
  <c r="I128" i="1"/>
  <c r="I126" i="1"/>
  <c r="I125" i="1"/>
  <c r="I119" i="1"/>
  <c r="I117" i="1"/>
  <c r="I116" i="1"/>
  <c r="I111" i="1"/>
  <c r="I107" i="1"/>
  <c r="I79" i="1"/>
  <c r="I77" i="1"/>
  <c r="I75" i="1"/>
  <c r="I73" i="1"/>
  <c r="I70" i="1"/>
  <c r="I65" i="1"/>
  <c r="I62" i="1"/>
  <c r="I56" i="1"/>
  <c r="I57" i="1" s="1"/>
  <c r="J49" i="1"/>
  <c r="K49" i="1"/>
  <c r="L49" i="1"/>
  <c r="M49" i="1"/>
  <c r="I49" i="1"/>
  <c r="I45" i="1"/>
  <c r="I43" i="1"/>
  <c r="I41" i="1"/>
  <c r="I37" i="1"/>
  <c r="I33" i="1"/>
  <c r="J22" i="1"/>
  <c r="K22" i="1"/>
  <c r="L22" i="1"/>
  <c r="M22" i="1"/>
  <c r="J20" i="1"/>
  <c r="K20" i="1"/>
  <c r="L20" i="1"/>
  <c r="M20" i="1"/>
  <c r="J18" i="1"/>
  <c r="K18" i="1"/>
  <c r="L18" i="1"/>
  <c r="M18" i="1"/>
  <c r="I22" i="1"/>
  <c r="I20" i="1"/>
  <c r="I18" i="1"/>
  <c r="J16" i="1"/>
  <c r="K16" i="1"/>
  <c r="L16" i="1"/>
  <c r="M16" i="1"/>
  <c r="I16" i="1"/>
  <c r="J14" i="1"/>
  <c r="K14" i="1"/>
  <c r="L14" i="1"/>
  <c r="M14" i="1"/>
  <c r="I14" i="1"/>
  <c r="J11" i="1"/>
  <c r="K11" i="1"/>
  <c r="K29" i="1" s="1"/>
  <c r="L11" i="1"/>
  <c r="M11" i="1"/>
  <c r="M29" i="1" s="1"/>
  <c r="I11" i="1"/>
  <c r="L29" i="1" l="1"/>
  <c r="I50" i="1"/>
  <c r="M50" i="1"/>
  <c r="L50" i="1"/>
  <c r="K50" i="1"/>
  <c r="J50" i="1"/>
  <c r="I112" i="1"/>
  <c r="M112" i="1"/>
  <c r="L129" i="1"/>
  <c r="J80" i="1"/>
  <c r="K105" i="1"/>
  <c r="I80" i="1"/>
  <c r="L80" i="1"/>
  <c r="M129" i="1"/>
  <c r="K80" i="1"/>
  <c r="L112" i="1"/>
  <c r="I129" i="1"/>
  <c r="J129" i="1"/>
  <c r="M80" i="1"/>
  <c r="J112" i="1"/>
  <c r="I29" i="1"/>
  <c r="J29" i="1"/>
  <c r="K129" i="1"/>
  <c r="K112" i="1"/>
  <c r="I105" i="1"/>
  <c r="J105" i="1"/>
  <c r="M105" i="1"/>
  <c r="L105" i="1"/>
  <c r="M51" i="1" l="1"/>
  <c r="M113" i="1"/>
  <c r="L51" i="1"/>
  <c r="L113" i="1"/>
  <c r="I113" i="1"/>
  <c r="J113" i="1"/>
  <c r="J51" i="1"/>
  <c r="I51" i="1"/>
  <c r="K51" i="1"/>
  <c r="K113" i="1"/>
  <c r="M114" i="1" l="1"/>
  <c r="L114" i="1"/>
  <c r="L131" i="1" s="1"/>
  <c r="K114" i="1"/>
  <c r="J114" i="1"/>
  <c r="J131" i="1" s="1"/>
  <c r="I114" i="1"/>
  <c r="I134" i="1"/>
  <c r="I131" i="1" l="1"/>
  <c r="K131" i="1"/>
  <c r="M131" i="1"/>
</calcChain>
</file>

<file path=xl/sharedStrings.xml><?xml version="1.0" encoding="utf-8"?>
<sst xmlns="http://schemas.openxmlformats.org/spreadsheetml/2006/main" count="355" uniqueCount="172">
  <si>
    <t>Klaipėdos rajono savivaldybės strateginio veiklos plano 2023-2025 m.         
1 priedas</t>
  </si>
  <si>
    <t>2023-2025 METŲ APLINKOS APSAUGOS PROGRAMOS TIKSLŲ, UŽDAVINIŲ IR PRIEMONIŲ ASIGNAVIMŲ SUVESTINĖ</t>
  </si>
  <si>
    <t>tūkst. eurų</t>
  </si>
  <si>
    <t>Programos tikslo kodas</t>
  </si>
  <si>
    <t>Uždavinio kodas</t>
  </si>
  <si>
    <t>Priemonės kodas</t>
  </si>
  <si>
    <t>Priemonės pavadinimas</t>
  </si>
  <si>
    <t>Vykdytojo kodas</t>
  </si>
  <si>
    <t>Funkcinės klasifikacijos kodas</t>
  </si>
  <si>
    <t>Kodas biudžete</t>
  </si>
  <si>
    <t>Finansavimo šaltinis</t>
  </si>
  <si>
    <t>2022 m. faktas</t>
  </si>
  <si>
    <t>2023 m. asignavimai</t>
  </si>
  <si>
    <t>2024 m. išlaidų projektas</t>
  </si>
  <si>
    <t>2025 m. išlaidų projektas</t>
  </si>
  <si>
    <t>iš viso</t>
  </si>
  <si>
    <t xml:space="preserve">iš jų darbo užmokesčiui                    </t>
  </si>
  <si>
    <t>2 strateginis tikslas. Kelti rajono gyvenimo kokybę kuriant bei palaikant saugią ir švarią aplinką</t>
  </si>
  <si>
    <t>3 Aplinkos apsaugos programa</t>
  </si>
  <si>
    <t>Modernizuoti bei plėtoti vandens tiekimo, nuotekų bei lietaus vandens nuvedimo sistemų infrastruktūrą Klaipėdos rajone</t>
  </si>
  <si>
    <t>Modernizuoti vandens tiekimo ir nuotekų sistemą</t>
  </si>
  <si>
    <t>Klaipėdos rajono vandens tiekimo ir nuotekų tvarkymo infrastruktūros plėtros specialiojo plano atnaujinimas</t>
  </si>
  <si>
    <t>2</t>
  </si>
  <si>
    <t>06.03.01.01</t>
  </si>
  <si>
    <t>3.1.1.68</t>
  </si>
  <si>
    <t>SB</t>
  </si>
  <si>
    <t>Iš viso priemonei:</t>
  </si>
  <si>
    <t>Geriamojo vandens tiekimo ir buitinių nuotekų tvarkymo tinklų įrengimas ir rekonstravimas Klaipėdos rajone pagal dalinai ES lėšomis finansuojamus projektus</t>
  </si>
  <si>
    <t>9.2</t>
  </si>
  <si>
    <t>05.02.01.01</t>
  </si>
  <si>
    <t>3.1.1.70</t>
  </si>
  <si>
    <t>Kt</t>
  </si>
  <si>
    <t>ES (Kt)</t>
  </si>
  <si>
    <t>Geriamojo vandens tiekimo ir buitinių nuotekų tvarkymo tinklų plėtra Klaipėdos rajone</t>
  </si>
  <si>
    <t>3.1.1.71</t>
  </si>
  <si>
    <t>Geriamojo vandens tiekimo ir buitinių nuotekų tvarkymo tinklų rekonstravimas bei atnaujinimas Klaipėdos rajone</t>
  </si>
  <si>
    <t>3.1.1.72</t>
  </si>
  <si>
    <t>Vandens gerinimas Klaipėdos rajone</t>
  </si>
  <si>
    <t>3.1.1.73</t>
  </si>
  <si>
    <t>Nuotekų valymas Klaipėdos rajone</t>
  </si>
  <si>
    <t>3.1.1.74</t>
  </si>
  <si>
    <t>Klaipėdos rajono teritorijos vandentiekio ir buitinių nuotekų tinklų statyba</t>
  </si>
  <si>
    <t>9</t>
  </si>
  <si>
    <t>05.02.01.01.</t>
  </si>
  <si>
    <t>3.1.1.81.</t>
  </si>
  <si>
    <t>Iš viso uždaviniui:</t>
  </si>
  <si>
    <t>Prižiūrėti esamas ir planuoti naujas lietaus vandens nubėgimo ir surinkimo sistemas</t>
  </si>
  <si>
    <t xml:space="preserve">Paviršinio lietaus vandens surinkimo sistemų projektavimas ir įrengimas Sendvario seniūnijoje, Jakų k., II etapas </t>
  </si>
  <si>
    <t>3.1.2.1.</t>
  </si>
  <si>
    <t>KPPP</t>
  </si>
  <si>
    <t>Paviršinių nuotekų šalinimo tinklų įrengimas Gargždų miesto Pušų g. atkarpoje nuo Žvejų g. iki J. Basanavičiaus g. bei lietaus nuotekų šalinimo tinklų statyba Gargždų m. Žalgirio g. ir Kvietinių g. - I etapas</t>
  </si>
  <si>
    <t>3.1.2.3.</t>
  </si>
  <si>
    <t>SL</t>
  </si>
  <si>
    <r>
      <t>Klaipėdos rajono lietaus kanalizacijos tinklų remontas ir priežiūra</t>
    </r>
    <r>
      <rPr>
        <b/>
        <sz val="8"/>
        <color rgb="FF0070C0"/>
        <rFont val="Arial"/>
        <family val="2"/>
        <charset val="186"/>
      </rPr>
      <t/>
    </r>
  </si>
  <si>
    <t>3.1.1.14.</t>
  </si>
  <si>
    <t>Klaipėdos rajono lietaus nuotekų tinklų plėtros specialiojo plano rengimas</t>
  </si>
  <si>
    <t>3.1.1.78</t>
  </si>
  <si>
    <t>Klaipėdos rajono paviršinių nuotekų tinklų projektavimas</t>
  </si>
  <si>
    <t>3.1.1.75</t>
  </si>
  <si>
    <t>Savivaldybės administracijos išlaidos apmokant UAB „Klaipėdos rajono energija“ už Klaipėdos rajono savivaldybės objektų ir bendrojo naudojimo teritorijų paviršinių nuotekų tvarkymą.</t>
  </si>
  <si>
    <t>3.1.1.77</t>
  </si>
  <si>
    <t>Klaipėdos rajono teritorijos paviršinių tinklų nuotekų statyba</t>
  </si>
  <si>
    <t>3.1.1.79</t>
  </si>
  <si>
    <t>Iš viso tikslui:</t>
  </si>
  <si>
    <t>Mažinti aplinkos taršą, siekiant sukurti švarią ir saugią aplinką Klaipėdos rajone</t>
  </si>
  <si>
    <t>Gerinti vandens telkinių būklę bei tvarkyti juos supančią aplinką</t>
  </si>
  <si>
    <t>Priešgaisrinių tvenkinių valymas</t>
  </si>
  <si>
    <t>30</t>
  </si>
  <si>
    <t>05.03.01.01.</t>
  </si>
  <si>
    <t>3.2.1.9.</t>
  </si>
  <si>
    <t>29</t>
  </si>
  <si>
    <t>Mažinti taršos poveikį aplinkai</t>
  </si>
  <si>
    <t>Aplinkos apsaugos specialiosios programos įgyvendinimas</t>
  </si>
  <si>
    <t>18</t>
  </si>
  <si>
    <t>05.03.01.01</t>
  </si>
  <si>
    <t>3.1.1.2.</t>
  </si>
  <si>
    <t>AA</t>
  </si>
  <si>
    <t>VBD</t>
  </si>
  <si>
    <t>LA</t>
  </si>
  <si>
    <t>Atliekų tvarkymo sistemos organizavimas</t>
  </si>
  <si>
    <t>18.1</t>
  </si>
  <si>
    <t>05.01.01.01</t>
  </si>
  <si>
    <t>3.2.2.7.</t>
  </si>
  <si>
    <t>GŠV</t>
  </si>
  <si>
    <t>LGŠV</t>
  </si>
  <si>
    <t>Projekto „Komunalinių atliekų rūšiuojamojo surinkimo infrastruktūros plėtra Klaipėdos rajone“ įgyvendinimas</t>
  </si>
  <si>
    <t>05.01.01.01.</t>
  </si>
  <si>
    <t>3.2.2.14.</t>
  </si>
  <si>
    <t>ES</t>
  </si>
  <si>
    <t>Asbesto turinčių gaminių atliekų surinkimas apvažiavimo būdu, transportavimas ir saugus šalinimas</t>
  </si>
  <si>
    <t>3.2.2.18</t>
  </si>
  <si>
    <t>Didelių gabaritų atliekų aikštelių įsigijimas Vėžaičiuose ir Gargžduose</t>
  </si>
  <si>
    <t>18,9</t>
  </si>
  <si>
    <t>3.2.2.24</t>
  </si>
  <si>
    <t>Gyvūnų augintinių gausos reguliavimo programa</t>
  </si>
  <si>
    <t>3.2.2.2.</t>
  </si>
  <si>
    <t xml:space="preserve">Biologiškai skaidžių atliekų surinkimo priemonių įsigijimas </t>
  </si>
  <si>
    <t>3.2.2.25</t>
  </si>
  <si>
    <t>Tvarkyti seniūnijų gatves bei žaliuosius plotus</t>
  </si>
  <si>
    <t>Gatvių ir žaliųjų plotų tvarkymas ir priežiūra Agluonėnų seniūnijoje</t>
  </si>
  <si>
    <t>3.2.3.1.25</t>
  </si>
  <si>
    <t>Gatvių ir žaliųjų plotų tvarkymas ir priežiūra  Dauparų-Kvietinių seniūnijoje</t>
  </si>
  <si>
    <t>3.2.3.2.26.</t>
  </si>
  <si>
    <t>Gatvių ir žaliųjų plotų tvarkymas ir priežiūra Dovilų seniūnijoje</t>
  </si>
  <si>
    <t>3.2.3.3.27.</t>
  </si>
  <si>
    <t>Gatvių ir žaliųjų plotų tvarkymas ir priežiūra Endriejavo seniūnijoje</t>
  </si>
  <si>
    <t>3.2.3.4.28.</t>
  </si>
  <si>
    <t>Gatvių ir žaliųjų plotų tvarkymas ir priežiūra Gargždų seniūnijoje</t>
  </si>
  <si>
    <t>3.2.3.5.29.</t>
  </si>
  <si>
    <t>Gatvių ir žaliųjų plotų tvarkymas ir priežiūra Judrėnų seniūnijoje</t>
  </si>
  <si>
    <t>3.2.3.6.30.</t>
  </si>
  <si>
    <t>Gatvių ir žaliųjų plotų tvarkymas ir priežiūra Kretingalės seniūnijoje</t>
  </si>
  <si>
    <t>3.2.3.7.31.</t>
  </si>
  <si>
    <t>Gatvių ir žaliųjų plotų tvarkymas ir priežiūra Priekulės seniūnijoje</t>
  </si>
  <si>
    <t>3.2.3.8.32.</t>
  </si>
  <si>
    <t>S</t>
  </si>
  <si>
    <t>Gatvių ir žaliųjų plotų tvarkymas ir priežiūra Sendvario seniūnijoje</t>
  </si>
  <si>
    <t>3.2.3.9.33.</t>
  </si>
  <si>
    <t>Gatvių ir žaliųjų plotų tvarkymas ir priežiūra Veiviržėnų seniūnijoje</t>
  </si>
  <si>
    <t>3.2.3.10.34.</t>
  </si>
  <si>
    <t>Gatvių ir žaliųjų plotų tvarkymas ir priežiūra Vėžaičių seniūnijoje</t>
  </si>
  <si>
    <t>3.2.3.11.35.</t>
  </si>
  <si>
    <t>Iš viso gatvių ir žaliųjų plotų priežiūrai seniūnijose</t>
  </si>
  <si>
    <t>VšĮ "Gargždų švara" gatvių ir žaliųjų plotų tvarkymo ir priežiūros technikos įsigijimas</t>
  </si>
  <si>
    <t>3.2.3.11.36.</t>
  </si>
  <si>
    <t>Gargždų miesto parko infrastruktūros sutvarkymas</t>
  </si>
  <si>
    <t xml:space="preserve">3.2.2.23. </t>
  </si>
  <si>
    <t>LŽ</t>
  </si>
  <si>
    <t>Iš viso programai:</t>
  </si>
  <si>
    <r>
      <t xml:space="preserve">Savivaldybės pajamos iš surenkamų mokesčių </t>
    </r>
    <r>
      <rPr>
        <b/>
        <sz val="8"/>
        <rFont val="Arial"/>
        <family val="2"/>
      </rPr>
      <t>SB</t>
    </r>
  </si>
  <si>
    <r>
      <t xml:space="preserve">Aplinkos apsaugos rėmimo programa (Aplinkos apsaugos priemonės) </t>
    </r>
    <r>
      <rPr>
        <b/>
        <sz val="8"/>
        <rFont val="Arial"/>
        <family val="2"/>
      </rPr>
      <t>AA</t>
    </r>
  </si>
  <si>
    <r>
      <t xml:space="preserve">Aplinkos apsaugos rėmimo programa praėjusių metų likutis </t>
    </r>
    <r>
      <rPr>
        <b/>
        <sz val="8"/>
        <rFont val="Arial"/>
        <family val="2"/>
        <charset val="186"/>
      </rPr>
      <t>LA</t>
    </r>
  </si>
  <si>
    <r>
      <t xml:space="preserve">ES struktūrinių fondų lėšos </t>
    </r>
    <r>
      <rPr>
        <b/>
        <sz val="8"/>
        <rFont val="Arial"/>
        <family val="2"/>
      </rPr>
      <t>ES</t>
    </r>
  </si>
  <si>
    <r>
      <t xml:space="preserve">Lėšos už paslaugas ir nuomą </t>
    </r>
    <r>
      <rPr>
        <b/>
        <sz val="8"/>
        <rFont val="Arial"/>
        <family val="2"/>
      </rPr>
      <t>S</t>
    </r>
  </si>
  <si>
    <r>
      <t xml:space="preserve">Valstybės biudžeto skiriamos lėšos </t>
    </r>
    <r>
      <rPr>
        <b/>
        <sz val="8"/>
        <rFont val="Arial"/>
        <family val="2"/>
        <charset val="186"/>
      </rPr>
      <t>VBD</t>
    </r>
  </si>
  <si>
    <r>
      <t xml:space="preserve">VšĮ "Gargždų švara" vietinės rinkliavos </t>
    </r>
    <r>
      <rPr>
        <b/>
        <sz val="8"/>
        <rFont val="Arial"/>
        <family val="2"/>
        <charset val="186"/>
      </rPr>
      <t>GŠV</t>
    </r>
  </si>
  <si>
    <r>
      <t xml:space="preserve">VšĮ "Gargždų švara" praėjusių metų likutis </t>
    </r>
    <r>
      <rPr>
        <b/>
        <sz val="8"/>
        <rFont val="Arial"/>
        <family val="2"/>
        <charset val="186"/>
      </rPr>
      <t>LGŠV</t>
    </r>
  </si>
  <si>
    <r>
      <t xml:space="preserve">Skolintos lėšos </t>
    </r>
    <r>
      <rPr>
        <b/>
        <sz val="8"/>
        <rFont val="Arial"/>
        <family val="2"/>
        <charset val="186"/>
      </rPr>
      <t xml:space="preserve">SL </t>
    </r>
  </si>
  <si>
    <r>
      <t xml:space="preserve">Savivaldybės biudžeto lėšų nepanaudoti likučiai </t>
    </r>
    <r>
      <rPr>
        <b/>
        <sz val="8"/>
        <rFont val="Arial"/>
        <family val="2"/>
        <charset val="186"/>
      </rPr>
      <t>LK</t>
    </r>
  </si>
  <si>
    <r>
      <t xml:space="preserve">Europos Sąjungos struktūrinių fondų lėšos, tenkančios projektų partneriams </t>
    </r>
    <r>
      <rPr>
        <b/>
        <sz val="8"/>
        <rFont val="Arial"/>
        <family val="2"/>
        <charset val="186"/>
      </rPr>
      <t>ES (Kt)</t>
    </r>
  </si>
  <si>
    <r>
      <t xml:space="preserve">Pajamų už parduotą žemę praėjusių metų likutis </t>
    </r>
    <r>
      <rPr>
        <b/>
        <sz val="8"/>
        <rFont val="Arial"/>
        <family val="2"/>
        <charset val="186"/>
      </rPr>
      <t>LŽ</t>
    </r>
  </si>
  <si>
    <r>
      <t>Kitos lėšos</t>
    </r>
    <r>
      <rPr>
        <b/>
        <sz val="8"/>
        <rFont val="Arial"/>
        <family val="2"/>
        <charset val="186"/>
      </rPr>
      <t xml:space="preserve"> Kt</t>
    </r>
  </si>
  <si>
    <r>
      <t xml:space="preserve">Kelių priežiūros ir plėtros programos lėšos </t>
    </r>
    <r>
      <rPr>
        <b/>
        <sz val="8"/>
        <rFont val="Arial"/>
        <family val="2"/>
        <charset val="186"/>
      </rPr>
      <t>KPPP</t>
    </r>
  </si>
  <si>
    <t>IŠ VISO:</t>
  </si>
  <si>
    <t>1.1.7.</t>
  </si>
  <si>
    <t>1. Buitinių nuotekų išvadų statyba Veiviržėnų mstl. Mokyklos g. 1 ir Šermukšnių g. 3 pastatams; 
2. Dituvos pagrindinės mokyklos buitinių nuotekų valymo įrenginio statyba (dar projektuojama)</t>
  </si>
  <si>
    <t>1.2.7.</t>
  </si>
  <si>
    <t>Gargždų m., Naujojoje g.; 
Gargždų m. Liepų g. atkarpoje nuo sankryžos su Žemaičių g. iki sankryžos su Kvietinių g.; 
Gargždų m. Žemaičių g. atkarpoje tarp Parko ir Žemaitės g.; 
Gargždų m., Pušų akligatvyje tarp 38 ir 40 namų; 
Dovilų sen., Ketvergių k., Saulės g. ; ,
Kretingalės sen., Kretingalės mstl., Klaipėdos g. 32); 
Paviršinių nuotekų šalinimo tinklų įrangimas Gargždų miesto Gėlių g.</t>
  </si>
  <si>
    <t>2.1.1.</t>
  </si>
  <si>
    <t>Endriejavo tvenkinys 15000,  
Laugalių tvenkinys 15000
Tilvikų tvenkinys 15000</t>
  </si>
  <si>
    <t>2.4.</t>
  </si>
  <si>
    <t>Gatvių ir žaliųjų plotų tvarkymas ir priežiūra</t>
  </si>
  <si>
    <t xml:space="preserve">2023 M. </t>
  </si>
  <si>
    <t>2024 M.</t>
  </si>
  <si>
    <t>2025 M.</t>
  </si>
  <si>
    <r>
      <rPr>
        <b/>
        <sz val="8"/>
        <color rgb="FFFF0000"/>
        <rFont val="Arial"/>
        <family val="2"/>
        <charset val="186"/>
      </rPr>
      <t xml:space="preserve">1,9 </t>
    </r>
    <r>
      <rPr>
        <b/>
        <sz val="8"/>
        <color rgb="FF000000"/>
        <rFont val="Arial"/>
        <family val="2"/>
        <charset val="186"/>
      </rPr>
      <t xml:space="preserve">tūkst: </t>
    </r>
    <r>
      <rPr>
        <sz val="8"/>
        <color rgb="FF000000"/>
        <rFont val="Arial"/>
        <family val="2"/>
        <charset val="186"/>
      </rPr>
      <t>Lapų pūstuvas1000, medžio šakų genėtuvas 900</t>
    </r>
  </si>
  <si>
    <r>
      <rPr>
        <b/>
        <sz val="8"/>
        <color rgb="FFFF0000"/>
        <rFont val="Arial"/>
        <family val="2"/>
        <charset val="186"/>
      </rPr>
      <t>6,0</t>
    </r>
    <r>
      <rPr>
        <b/>
        <sz val="8"/>
        <color rgb="FF000000"/>
        <rFont val="Arial"/>
        <family val="2"/>
        <charset val="186"/>
      </rPr>
      <t xml:space="preserve"> tūkst:</t>
    </r>
    <r>
      <rPr>
        <sz val="8"/>
        <color rgb="FF000000"/>
        <rFont val="Arial"/>
        <family val="2"/>
        <charset val="186"/>
      </rPr>
      <t xml:space="preserve"> traktoriukų priedai 4000, kalvystės darbo stovai 1000, suoliukai 1000</t>
    </r>
  </si>
  <si>
    <t>2000 tvorai,4000 kameroms prie karjerų</t>
  </si>
  <si>
    <r>
      <rPr>
        <b/>
        <sz val="8"/>
        <color rgb="FFFF0000"/>
        <rFont val="Arial"/>
        <family val="2"/>
        <charset val="186"/>
      </rPr>
      <t>3,0</t>
    </r>
    <r>
      <rPr>
        <b/>
        <sz val="8"/>
        <color rgb="FF000000"/>
        <rFont val="Arial"/>
        <family val="2"/>
        <charset val="186"/>
      </rPr>
      <t xml:space="preserve"> tūkst</t>
    </r>
    <r>
      <rPr>
        <sz val="8"/>
        <color rgb="FF000000"/>
        <rFont val="Arial"/>
        <family val="2"/>
        <charset val="186"/>
      </rPr>
      <t>.: Vaizdo kameros 3000</t>
    </r>
  </si>
  <si>
    <t>Lapų pūtikliai 1000, Suolai 5000, Šiukšliadėžės 8000, Suoliukai 7000, poilsio zona prie Minijos 10000, 6000 traktoriukui (pirktas 2022 m.)</t>
  </si>
  <si>
    <r>
      <rPr>
        <sz val="8"/>
        <color rgb="FFFF0000"/>
        <rFont val="Arial"/>
        <family val="2"/>
        <charset val="186"/>
      </rPr>
      <t>7,5</t>
    </r>
    <r>
      <rPr>
        <sz val="8"/>
        <color rgb="FF000000"/>
        <rFont val="Arial"/>
        <family val="2"/>
        <charset val="186"/>
      </rPr>
      <t xml:space="preserve"> tūkst: Šakų smulkintuvas 1500, kalvystės dirbinys 3000, betoninės gėlinės 1000, šienpjovė 2000</t>
    </r>
  </si>
  <si>
    <r>
      <rPr>
        <sz val="8"/>
        <color rgb="FFFF0000"/>
        <rFont val="Arial"/>
        <family val="2"/>
        <charset val="186"/>
      </rPr>
      <t xml:space="preserve">5,0 </t>
    </r>
    <r>
      <rPr>
        <sz val="8"/>
        <color rgb="FF000000"/>
        <rFont val="Arial"/>
        <family val="2"/>
        <charset val="186"/>
      </rPr>
      <t>Plikių tvenkinys 5000</t>
    </r>
  </si>
  <si>
    <t>druskos dėžės 2000, autopriekaba 1800, augalų laistymo įranga 2000, lapų pūtekliai 1230, fontano priežiūra 5000</t>
  </si>
  <si>
    <t>prašo padidinti viešajam ūkiui 2 kartus negu pernai. Buvo 34000, siūlau didinti iki 50000 ( + 16000)</t>
  </si>
  <si>
    <t xml:space="preserve">traktoriukas 10000, </t>
  </si>
  <si>
    <t>kapinių skaitmeninimo atnaujinimui 2000</t>
  </si>
  <si>
    <t>Visoms 11 seniūnijų skirta automobiliams : 8 seniūnijoms po 40,0 tūkst. eurų, trims (Gargždai, Priekulė, Veiviržėnai) po 46,0 tūkst. Eur.</t>
  </si>
  <si>
    <t>Klaipėdos rajono teritorijos paviršinių  nuotekų tinklų statyba</t>
  </si>
  <si>
    <t>9
9.2</t>
  </si>
  <si>
    <t>3.1.1.82.</t>
  </si>
  <si>
    <t>Klaipėdos aglomeracijoje esančių privačių namų prijungimas prie centralizuotų nuotekų surinkimo tinklų</t>
  </si>
  <si>
    <t>ES(Kt)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</si>
</sst>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</font>
    <font>
      <sz val="8"/>
      <name val="Times New Roman"/>
      <family val="1"/>
    </font>
    <font>
      <b/>
      <sz val="8"/>
      <color rgb="FF0070C0"/>
      <name val="Arial"/>
      <family val="2"/>
      <charset val="186"/>
    </font>
    <font>
      <b/>
      <sz val="8"/>
      <name val="Arial"/>
      <family val="2"/>
    </font>
    <font>
      <sz val="11"/>
      <color theme="1"/>
      <name val="Calibri"/>
      <family val="2"/>
      <charset val="186"/>
      <scheme val="minor"/>
    </font>
    <font>
      <sz val="8"/>
      <color rgb="FFFF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b/>
      <sz val="8"/>
      <color rgb="FFFF0000"/>
      <name val="Arial"/>
      <family val="2"/>
      <charset val="186"/>
    </font>
    <font>
      <sz val="11"/>
      <color rgb="FF242424"/>
      <name val="Segoe UI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43">
    <xf numFmtId="0" fontId="0" fillId="0" borderId="0" xfId="0"/>
    <xf numFmtId="0" fontId="2" fillId="0" borderId="0" xfId="1" applyFont="1"/>
    <xf numFmtId="164" fontId="2" fillId="0" borderId="0" xfId="1" applyNumberFormat="1" applyFont="1"/>
    <xf numFmtId="0" fontId="2" fillId="0" borderId="0" xfId="1" applyFont="1" applyAlignment="1">
      <alignment horizontal="left"/>
    </xf>
    <xf numFmtId="164" fontId="2" fillId="0" borderId="1" xfId="1" applyNumberFormat="1" applyFont="1" applyBorder="1" applyAlignment="1">
      <alignment horizontal="center" vertical="center"/>
    </xf>
    <xf numFmtId="164" fontId="2" fillId="6" borderId="1" xfId="1" applyNumberFormat="1" applyFont="1" applyFill="1" applyBorder="1" applyAlignment="1">
      <alignment horizontal="center" vertical="center"/>
    </xf>
    <xf numFmtId="0" fontId="2" fillId="6" borderId="0" xfId="1" applyFont="1" applyFill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left" vertical="center"/>
    </xf>
    <xf numFmtId="164" fontId="5" fillId="0" borderId="0" xfId="1" applyNumberFormat="1" applyFont="1"/>
    <xf numFmtId="164" fontId="2" fillId="6" borderId="0" xfId="1" applyNumberFormat="1" applyFont="1" applyFill="1"/>
    <xf numFmtId="164" fontId="2" fillId="0" borderId="1" xfId="1" applyNumberFormat="1" applyFont="1" applyBorder="1" applyAlignment="1">
      <alignment horizontal="center" vertical="center" textRotation="90"/>
    </xf>
    <xf numFmtId="164" fontId="2" fillId="0" borderId="1" xfId="1" applyNumberFormat="1" applyFont="1" applyBorder="1" applyAlignment="1">
      <alignment horizontal="center" vertical="center" textRotation="90" wrapText="1"/>
    </xf>
    <xf numFmtId="164" fontId="2" fillId="7" borderId="1" xfId="1" applyNumberFormat="1" applyFont="1" applyFill="1" applyBorder="1" applyAlignment="1">
      <alignment horizontal="center" vertical="center"/>
    </xf>
    <xf numFmtId="164" fontId="2" fillId="5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164" fontId="2" fillId="8" borderId="1" xfId="1" applyNumberFormat="1" applyFont="1" applyFill="1" applyBorder="1" applyAlignment="1">
      <alignment horizontal="center" vertical="center"/>
    </xf>
    <xf numFmtId="164" fontId="2" fillId="12" borderId="1" xfId="1" applyNumberFormat="1" applyFont="1" applyFill="1" applyBorder="1" applyAlignment="1">
      <alignment horizontal="center" vertical="center"/>
    </xf>
    <xf numFmtId="164" fontId="2" fillId="11" borderId="1" xfId="1" applyNumberFormat="1" applyFont="1" applyFill="1" applyBorder="1" applyAlignment="1">
      <alignment horizontal="center" vertical="center"/>
    </xf>
    <xf numFmtId="0" fontId="2" fillId="11" borderId="1" xfId="1" applyFont="1" applyFill="1" applyBorder="1" applyAlignment="1">
      <alignment horizontal="center" vertical="center" wrapText="1"/>
    </xf>
    <xf numFmtId="0" fontId="6" fillId="12" borderId="1" xfId="1" applyFont="1" applyFill="1" applyBorder="1" applyAlignment="1">
      <alignment horizontal="center" vertical="center" wrapText="1"/>
    </xf>
    <xf numFmtId="164" fontId="2" fillId="5" borderId="1" xfId="1" applyNumberFormat="1" applyFont="1" applyFill="1" applyBorder="1" applyAlignment="1">
      <alignment horizontal="center" vertical="center" wrapText="1"/>
    </xf>
    <xf numFmtId="164" fontId="2" fillId="6" borderId="1" xfId="1" applyNumberFormat="1" applyFont="1" applyFill="1" applyBorder="1" applyAlignment="1">
      <alignment horizontal="center" vertical="center" wrapText="1"/>
    </xf>
    <xf numFmtId="164" fontId="2" fillId="10" borderId="1" xfId="1" applyNumberFormat="1" applyFont="1" applyFill="1" applyBorder="1" applyAlignment="1">
      <alignment horizontal="center" vertical="center"/>
    </xf>
    <xf numFmtId="0" fontId="2" fillId="9" borderId="1" xfId="1" applyFont="1" applyFill="1" applyBorder="1" applyAlignment="1">
      <alignment horizontal="center" vertical="center" wrapText="1"/>
    </xf>
    <xf numFmtId="164" fontId="2" fillId="9" borderId="1" xfId="1" applyNumberFormat="1" applyFont="1" applyFill="1" applyBorder="1" applyAlignment="1">
      <alignment horizontal="center" vertical="center" wrapText="1"/>
    </xf>
    <xf numFmtId="164" fontId="5" fillId="13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0" fontId="12" fillId="0" borderId="0" xfId="1" applyFont="1"/>
    <xf numFmtId="0" fontId="15" fillId="0" borderId="0" xfId="0" applyFont="1"/>
    <xf numFmtId="0" fontId="2" fillId="8" borderId="1" xfId="1" applyFont="1" applyFill="1" applyBorder="1" applyAlignment="1">
      <alignment horizontal="center" vertical="center"/>
    </xf>
    <xf numFmtId="0" fontId="3" fillId="8" borderId="1" xfId="1" applyFont="1" applyFill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6" fillId="8" borderId="1" xfId="1" applyFont="1" applyFill="1" applyBorder="1" applyAlignment="1">
      <alignment horizontal="right" vertical="center" wrapText="1"/>
    </xf>
    <xf numFmtId="0" fontId="6" fillId="0" borderId="1" xfId="1" applyFont="1" applyBorder="1" applyAlignment="1">
      <alignment horizontal="left" vertical="center" wrapText="1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11" borderId="1" xfId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6" fillId="12" borderId="1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4" fontId="3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top" wrapText="1"/>
    </xf>
    <xf numFmtId="165" fontId="2" fillId="0" borderId="11" xfId="1" applyNumberFormat="1" applyFont="1" applyBorder="1"/>
    <xf numFmtId="164" fontId="2" fillId="0" borderId="11" xfId="1" applyNumberFormat="1" applyFont="1" applyBorder="1" applyAlignment="1">
      <alignment horizontal="center"/>
    </xf>
    <xf numFmtId="164" fontId="2" fillId="0" borderId="11" xfId="1" applyNumberFormat="1" applyFont="1" applyBorder="1"/>
    <xf numFmtId="0" fontId="7" fillId="4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6" borderId="1" xfId="1" applyFont="1" applyFill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7" borderId="1" xfId="1" applyFont="1" applyFill="1" applyBorder="1" applyAlignment="1">
      <alignment horizontal="right" vertical="center" wrapText="1"/>
    </xf>
    <xf numFmtId="0" fontId="2" fillId="5" borderId="2" xfId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9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wrapText="1"/>
    </xf>
    <xf numFmtId="0" fontId="5" fillId="0" borderId="1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 textRotation="90" wrapText="1"/>
    </xf>
    <xf numFmtId="164" fontId="2" fillId="0" borderId="3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vertical="center" textRotation="90" wrapText="1"/>
    </xf>
    <xf numFmtId="164" fontId="2" fillId="0" borderId="4" xfId="1" applyNumberFormat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right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10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0" fontId="2" fillId="8" borderId="1" xfId="1" applyFont="1" applyFill="1" applyBorder="1" applyAlignment="1">
      <alignment horizontal="right" vertical="center"/>
    </xf>
    <xf numFmtId="0" fontId="3" fillId="6" borderId="1" xfId="1" applyFont="1" applyFill="1" applyBorder="1" applyAlignment="1">
      <alignment vertical="center" wrapText="1"/>
    </xf>
    <xf numFmtId="49" fontId="6" fillId="0" borderId="2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0" fontId="6" fillId="8" borderId="1" xfId="1" applyFont="1" applyFill="1" applyBorder="1" applyAlignment="1">
      <alignment horizontal="right" vertical="center" wrapText="1"/>
    </xf>
    <xf numFmtId="0" fontId="6" fillId="12" borderId="1" xfId="1" applyFont="1" applyFill="1" applyBorder="1" applyAlignment="1">
      <alignment horizontal="right" vertical="center"/>
    </xf>
    <xf numFmtId="0" fontId="6" fillId="11" borderId="1" xfId="1" applyFont="1" applyFill="1" applyBorder="1" applyAlignment="1">
      <alignment horizontal="right" vertical="center"/>
    </xf>
    <xf numFmtId="0" fontId="6" fillId="11" borderId="1" xfId="1" applyFont="1" applyFill="1" applyBorder="1" applyAlignment="1">
      <alignment horizontal="left" vertical="center" wrapText="1"/>
    </xf>
    <xf numFmtId="0" fontId="6" fillId="12" borderId="1" xfId="1" applyFont="1" applyFill="1" applyBorder="1" applyAlignment="1">
      <alignment horizontal="left" vertical="center" wrapText="1"/>
    </xf>
    <xf numFmtId="0" fontId="2" fillId="6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 wrapText="1"/>
    </xf>
    <xf numFmtId="49" fontId="6" fillId="6" borderId="1" xfId="1" applyNumberFormat="1" applyFont="1" applyFill="1" applyBorder="1" applyAlignment="1">
      <alignment horizontal="center" vertical="center"/>
    </xf>
    <xf numFmtId="0" fontId="6" fillId="11" borderId="1" xfId="1" applyFont="1" applyFill="1" applyBorder="1" applyAlignment="1">
      <alignment horizontal="center" vertical="center"/>
    </xf>
    <xf numFmtId="0" fontId="6" fillId="12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6" fillId="5" borderId="1" xfId="1" applyFont="1" applyFill="1" applyBorder="1" applyAlignment="1">
      <alignment horizontal="right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6" fillId="5" borderId="1" xfId="1" applyFont="1" applyFill="1" applyBorder="1" applyAlignment="1">
      <alignment horizontal="left" vertical="center"/>
    </xf>
    <xf numFmtId="0" fontId="2" fillId="5" borderId="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11" borderId="1" xfId="1" applyFont="1" applyFill="1" applyBorder="1" applyAlignment="1">
      <alignment horizontal="center" vertical="center"/>
    </xf>
    <xf numFmtId="0" fontId="2" fillId="12" borderId="1" xfId="1" applyFont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6" fillId="9" borderId="1" xfId="1" applyFont="1" applyFill="1" applyBorder="1" applyAlignment="1">
      <alignment horizontal="right" vertical="center" wrapText="1"/>
    </xf>
    <xf numFmtId="0" fontId="9" fillId="13" borderId="1" xfId="1" applyFont="1" applyFill="1" applyBorder="1" applyAlignment="1">
      <alignment horizontal="right" vertical="center" wrapText="1"/>
    </xf>
    <xf numFmtId="0" fontId="6" fillId="0" borderId="1" xfId="1" applyFont="1" applyBorder="1" applyAlignment="1">
      <alignment horizontal="left" vertical="center" wrapText="1"/>
    </xf>
    <xf numFmtId="49" fontId="6" fillId="0" borderId="4" xfId="1" applyNumberFormat="1" applyFont="1" applyBorder="1" applyAlignment="1">
      <alignment horizontal="center" vertical="center"/>
    </xf>
    <xf numFmtId="0" fontId="6" fillId="10" borderId="5" xfId="1" applyFont="1" applyFill="1" applyBorder="1" applyAlignment="1">
      <alignment horizontal="right" vertical="center"/>
    </xf>
    <xf numFmtId="0" fontId="6" fillId="10" borderId="6" xfId="1" applyFont="1" applyFill="1" applyBorder="1" applyAlignment="1">
      <alignment horizontal="right" vertical="center"/>
    </xf>
    <xf numFmtId="0" fontId="6" fillId="10" borderId="7" xfId="1" applyFont="1" applyFill="1" applyBorder="1" applyAlignment="1">
      <alignment horizontal="right" vertical="center"/>
    </xf>
    <xf numFmtId="0" fontId="9" fillId="0" borderId="1" xfId="1" applyFont="1" applyBorder="1" applyAlignment="1">
      <alignment horizontal="right" vertical="center"/>
    </xf>
    <xf numFmtId="164" fontId="2" fillId="0" borderId="1" xfId="2" applyNumberFormat="1" applyFont="1" applyBorder="1" applyAlignment="1">
      <alignment horizontal="left" vertical="center" wrapText="1"/>
    </xf>
    <xf numFmtId="0" fontId="6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6" fillId="0" borderId="8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</cellXfs>
  <cellStyles count="3">
    <cellStyle name="Įprastas" xfId="0" builtinId="0"/>
    <cellStyle name="Įprastas 2 2" xfId="1" xr:uid="{00000000-0005-0000-0000-000001000000}"/>
    <cellStyle name="Įprastas 4 2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34"/>
  <sheetViews>
    <sheetView showZeros="0" tabSelected="1" topLeftCell="A55" zoomScale="130" zoomScaleNormal="130" zoomScaleSheetLayoutView="100" workbookViewId="0">
      <selection activeCell="K59" sqref="K59"/>
    </sheetView>
  </sheetViews>
  <sheetFormatPr defaultColWidth="9.44140625" defaultRowHeight="11.4" x14ac:dyDescent="0.2"/>
  <cols>
    <col min="1" max="2" width="3.44140625" style="7" customWidth="1"/>
    <col min="3" max="3" width="3.5546875" style="7" customWidth="1"/>
    <col min="4" max="4" width="27.5546875" style="8" customWidth="1"/>
    <col min="5" max="5" width="5.44140625" style="1" customWidth="1"/>
    <col min="6" max="6" width="9.5546875" style="1" customWidth="1"/>
    <col min="7" max="7" width="8.5546875" style="7" customWidth="1"/>
    <col min="8" max="8" width="5.44140625" style="1" customWidth="1"/>
    <col min="9" max="9" width="8.44140625" style="9" customWidth="1"/>
    <col min="10" max="10" width="7.5546875" style="2" customWidth="1"/>
    <col min="11" max="11" width="9.44140625" style="2" customWidth="1"/>
    <col min="12" max="12" width="13.109375" style="2" customWidth="1"/>
    <col min="13" max="13" width="12" style="2" customWidth="1"/>
    <col min="14" max="16384" width="9.44140625" style="1"/>
  </cols>
  <sheetData>
    <row r="1" spans="1:13" ht="43.2" customHeight="1" x14ac:dyDescent="0.2">
      <c r="D1" s="51"/>
      <c r="I1" s="71"/>
      <c r="J1" s="71"/>
      <c r="K1" s="52"/>
      <c r="L1" s="71" t="s">
        <v>0</v>
      </c>
      <c r="M1" s="71"/>
    </row>
    <row r="2" spans="1:13" ht="15.75" customHeight="1" x14ac:dyDescent="0.2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0.199999999999999" x14ac:dyDescent="0.2">
      <c r="A3" s="73"/>
      <c r="B3" s="73"/>
      <c r="C3" s="73"/>
      <c r="D3" s="73"/>
      <c r="E3" s="73"/>
      <c r="F3" s="73"/>
      <c r="G3" s="73"/>
      <c r="H3" s="73"/>
      <c r="I3" s="53"/>
      <c r="J3" s="54"/>
      <c r="K3" s="54"/>
      <c r="L3" s="54"/>
      <c r="M3" s="55" t="s">
        <v>2</v>
      </c>
    </row>
    <row r="4" spans="1:13" ht="10.199999999999999" x14ac:dyDescent="0.2">
      <c r="A4" s="74" t="s">
        <v>3</v>
      </c>
      <c r="B4" s="74" t="s">
        <v>4</v>
      </c>
      <c r="C4" s="74" t="s">
        <v>5</v>
      </c>
      <c r="D4" s="77" t="s">
        <v>6</v>
      </c>
      <c r="E4" s="74" t="s">
        <v>7</v>
      </c>
      <c r="F4" s="74" t="s">
        <v>8</v>
      </c>
      <c r="G4" s="74" t="s">
        <v>9</v>
      </c>
      <c r="H4" s="74" t="s">
        <v>10</v>
      </c>
      <c r="I4" s="76" t="s">
        <v>11</v>
      </c>
      <c r="J4" s="76"/>
      <c r="K4" s="80" t="s">
        <v>12</v>
      </c>
      <c r="L4" s="80" t="s">
        <v>13</v>
      </c>
      <c r="M4" s="80" t="s">
        <v>14</v>
      </c>
    </row>
    <row r="5" spans="1:13" ht="54" customHeight="1" x14ac:dyDescent="0.2">
      <c r="A5" s="75"/>
      <c r="B5" s="75"/>
      <c r="C5" s="75"/>
      <c r="D5" s="78"/>
      <c r="E5" s="79"/>
      <c r="F5" s="75"/>
      <c r="G5" s="75"/>
      <c r="H5" s="75"/>
      <c r="I5" s="11" t="s">
        <v>15</v>
      </c>
      <c r="J5" s="12" t="s">
        <v>16</v>
      </c>
      <c r="K5" s="76"/>
      <c r="L5" s="76"/>
      <c r="M5" s="76"/>
    </row>
    <row r="6" spans="1:13" s="3" customFormat="1" ht="12" customHeight="1" x14ac:dyDescent="0.2">
      <c r="A6" s="81" t="s">
        <v>17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s="3" customFormat="1" ht="12" customHeight="1" x14ac:dyDescent="0.2">
      <c r="A7" s="82" t="s">
        <v>18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13" ht="13.5" customHeight="1" x14ac:dyDescent="0.2">
      <c r="A8" s="15">
        <v>1</v>
      </c>
      <c r="B8" s="83" t="s">
        <v>19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</row>
    <row r="9" spans="1:13" ht="13.5" customHeight="1" x14ac:dyDescent="0.2">
      <c r="A9" s="15">
        <v>1</v>
      </c>
      <c r="B9" s="16">
        <v>1</v>
      </c>
      <c r="C9" s="84" t="s">
        <v>20</v>
      </c>
      <c r="D9" s="84"/>
      <c r="E9" s="84"/>
      <c r="F9" s="84"/>
      <c r="G9" s="84"/>
      <c r="H9" s="84"/>
      <c r="I9" s="84"/>
      <c r="J9" s="84"/>
      <c r="K9" s="84"/>
      <c r="L9" s="84"/>
      <c r="M9" s="84"/>
    </row>
    <row r="10" spans="1:13" ht="24" customHeight="1" x14ac:dyDescent="0.2">
      <c r="A10" s="85">
        <v>1</v>
      </c>
      <c r="B10" s="57">
        <v>1</v>
      </c>
      <c r="C10" s="58">
        <v>1</v>
      </c>
      <c r="D10" s="78" t="s">
        <v>21</v>
      </c>
      <c r="E10" s="61" t="s">
        <v>22</v>
      </c>
      <c r="F10" s="45" t="s">
        <v>23</v>
      </c>
      <c r="G10" s="45" t="s">
        <v>24</v>
      </c>
      <c r="H10" s="48" t="s">
        <v>25</v>
      </c>
      <c r="I10" s="4">
        <v>14.4</v>
      </c>
      <c r="J10" s="4"/>
      <c r="K10" s="4">
        <v>0</v>
      </c>
      <c r="L10" s="4">
        <v>0</v>
      </c>
      <c r="M10" s="4">
        <v>0</v>
      </c>
    </row>
    <row r="11" spans="1:13" ht="24" customHeight="1" x14ac:dyDescent="0.2">
      <c r="A11" s="85"/>
      <c r="B11" s="57"/>
      <c r="C11" s="58"/>
      <c r="D11" s="78"/>
      <c r="E11" s="61"/>
      <c r="F11" s="63" t="s">
        <v>26</v>
      </c>
      <c r="G11" s="63"/>
      <c r="H11" s="63"/>
      <c r="I11" s="13">
        <f>SUM(I10)</f>
        <v>14.4</v>
      </c>
      <c r="J11" s="13">
        <f t="shared" ref="J11:M11" si="0">SUM(J10)</f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</row>
    <row r="12" spans="1:13" ht="24" customHeight="1" x14ac:dyDescent="0.2">
      <c r="A12" s="85">
        <v>1</v>
      </c>
      <c r="B12" s="57">
        <v>1</v>
      </c>
      <c r="C12" s="58">
        <v>2</v>
      </c>
      <c r="D12" s="78" t="s">
        <v>27</v>
      </c>
      <c r="E12" s="61" t="s">
        <v>28</v>
      </c>
      <c r="F12" s="62" t="s">
        <v>29</v>
      </c>
      <c r="G12" s="62" t="s">
        <v>30</v>
      </c>
      <c r="H12" s="48" t="s">
        <v>31</v>
      </c>
      <c r="I12" s="4">
        <v>1542.2</v>
      </c>
      <c r="J12" s="4"/>
      <c r="K12" s="4">
        <v>50.7</v>
      </c>
      <c r="L12" s="4">
        <v>0</v>
      </c>
      <c r="M12" s="4">
        <v>0</v>
      </c>
    </row>
    <row r="13" spans="1:13" ht="24" customHeight="1" x14ac:dyDescent="0.2">
      <c r="A13" s="85"/>
      <c r="B13" s="57"/>
      <c r="C13" s="58"/>
      <c r="D13" s="78"/>
      <c r="E13" s="61"/>
      <c r="F13" s="62"/>
      <c r="G13" s="62"/>
      <c r="H13" s="48" t="s">
        <v>32</v>
      </c>
      <c r="I13" s="4">
        <v>479.8</v>
      </c>
      <c r="J13" s="4"/>
      <c r="K13" s="4">
        <v>27.3</v>
      </c>
      <c r="L13" s="4"/>
      <c r="M13" s="4"/>
    </row>
    <row r="14" spans="1:13" ht="24" customHeight="1" x14ac:dyDescent="0.2">
      <c r="A14" s="85"/>
      <c r="B14" s="57"/>
      <c r="C14" s="58"/>
      <c r="D14" s="78"/>
      <c r="E14" s="61"/>
      <c r="F14" s="63" t="s">
        <v>26</v>
      </c>
      <c r="G14" s="63"/>
      <c r="H14" s="63"/>
      <c r="I14" s="13">
        <f>SUM(I12:I13)</f>
        <v>2022</v>
      </c>
      <c r="J14" s="13">
        <f t="shared" ref="J14:M14" si="1">SUM(J12:J13)</f>
        <v>0</v>
      </c>
      <c r="K14" s="13">
        <f t="shared" si="1"/>
        <v>78</v>
      </c>
      <c r="L14" s="13">
        <f t="shared" si="1"/>
        <v>0</v>
      </c>
      <c r="M14" s="13">
        <f t="shared" si="1"/>
        <v>0</v>
      </c>
    </row>
    <row r="15" spans="1:13" ht="24" customHeight="1" x14ac:dyDescent="0.2">
      <c r="A15" s="85">
        <v>1</v>
      </c>
      <c r="B15" s="57">
        <v>1</v>
      </c>
      <c r="C15" s="58">
        <v>3</v>
      </c>
      <c r="D15" s="78" t="s">
        <v>33</v>
      </c>
      <c r="E15" s="61" t="s">
        <v>28</v>
      </c>
      <c r="F15" s="45" t="s">
        <v>29</v>
      </c>
      <c r="G15" s="45" t="s">
        <v>34</v>
      </c>
      <c r="H15" s="48" t="s">
        <v>31</v>
      </c>
      <c r="I15" s="4">
        <v>2107</v>
      </c>
      <c r="J15" s="4"/>
      <c r="K15" s="4">
        <v>1917</v>
      </c>
      <c r="L15" s="4">
        <v>2190</v>
      </c>
      <c r="M15" s="4">
        <v>2857</v>
      </c>
    </row>
    <row r="16" spans="1:13" ht="24" customHeight="1" x14ac:dyDescent="0.2">
      <c r="A16" s="85"/>
      <c r="B16" s="57"/>
      <c r="C16" s="58"/>
      <c r="D16" s="78"/>
      <c r="E16" s="61"/>
      <c r="F16" s="63" t="s">
        <v>26</v>
      </c>
      <c r="G16" s="63"/>
      <c r="H16" s="63"/>
      <c r="I16" s="13">
        <f>SUM(I15)</f>
        <v>2107</v>
      </c>
      <c r="J16" s="13">
        <f t="shared" ref="J16:M16" si="2">SUM(J15)</f>
        <v>0</v>
      </c>
      <c r="K16" s="13">
        <f t="shared" si="2"/>
        <v>1917</v>
      </c>
      <c r="L16" s="13">
        <f t="shared" si="2"/>
        <v>2190</v>
      </c>
      <c r="M16" s="13">
        <f t="shared" si="2"/>
        <v>2857</v>
      </c>
    </row>
    <row r="17" spans="1:13" ht="24" customHeight="1" x14ac:dyDescent="0.2">
      <c r="A17" s="85">
        <v>1</v>
      </c>
      <c r="B17" s="57">
        <v>1</v>
      </c>
      <c r="C17" s="58">
        <v>4</v>
      </c>
      <c r="D17" s="78" t="s">
        <v>35</v>
      </c>
      <c r="E17" s="61" t="s">
        <v>28</v>
      </c>
      <c r="F17" s="45" t="s">
        <v>29</v>
      </c>
      <c r="G17" s="45" t="s">
        <v>36</v>
      </c>
      <c r="H17" s="48" t="s">
        <v>31</v>
      </c>
      <c r="I17" s="4">
        <v>506</v>
      </c>
      <c r="J17" s="4"/>
      <c r="K17" s="4">
        <v>837</v>
      </c>
      <c r="L17" s="4">
        <v>1235</v>
      </c>
      <c r="M17" s="4">
        <v>1030</v>
      </c>
    </row>
    <row r="18" spans="1:13" ht="24" customHeight="1" x14ac:dyDescent="0.2">
      <c r="A18" s="85"/>
      <c r="B18" s="57"/>
      <c r="C18" s="58"/>
      <c r="D18" s="78"/>
      <c r="E18" s="61"/>
      <c r="F18" s="63" t="s">
        <v>26</v>
      </c>
      <c r="G18" s="63"/>
      <c r="H18" s="63"/>
      <c r="I18" s="13">
        <f>SUM(I17)</f>
        <v>506</v>
      </c>
      <c r="J18" s="13">
        <f t="shared" ref="J18:M18" si="3">SUM(J17)</f>
        <v>0</v>
      </c>
      <c r="K18" s="13">
        <f t="shared" si="3"/>
        <v>837</v>
      </c>
      <c r="L18" s="13">
        <f t="shared" si="3"/>
        <v>1235</v>
      </c>
      <c r="M18" s="13">
        <f t="shared" si="3"/>
        <v>1030</v>
      </c>
    </row>
    <row r="19" spans="1:13" ht="16.5" customHeight="1" x14ac:dyDescent="0.2">
      <c r="A19" s="85">
        <v>1</v>
      </c>
      <c r="B19" s="57">
        <v>1</v>
      </c>
      <c r="C19" s="58">
        <v>5</v>
      </c>
      <c r="D19" s="78" t="s">
        <v>37</v>
      </c>
      <c r="E19" s="61" t="s">
        <v>28</v>
      </c>
      <c r="F19" s="45" t="s">
        <v>29</v>
      </c>
      <c r="G19" s="45" t="s">
        <v>38</v>
      </c>
      <c r="H19" s="48" t="s">
        <v>31</v>
      </c>
      <c r="I19" s="4">
        <v>274</v>
      </c>
      <c r="J19" s="4"/>
      <c r="K19" s="4">
        <v>331</v>
      </c>
      <c r="L19" s="4">
        <v>842</v>
      </c>
      <c r="M19" s="4">
        <v>812</v>
      </c>
    </row>
    <row r="20" spans="1:13" ht="16.5" customHeight="1" x14ac:dyDescent="0.2">
      <c r="A20" s="85"/>
      <c r="B20" s="57"/>
      <c r="C20" s="58"/>
      <c r="D20" s="78"/>
      <c r="E20" s="61"/>
      <c r="F20" s="63" t="s">
        <v>26</v>
      </c>
      <c r="G20" s="63"/>
      <c r="H20" s="63"/>
      <c r="I20" s="13">
        <f>SUM(I19)</f>
        <v>274</v>
      </c>
      <c r="J20" s="13">
        <f t="shared" ref="J20:M20" si="4">SUM(J19)</f>
        <v>0</v>
      </c>
      <c r="K20" s="13">
        <f t="shared" si="4"/>
        <v>331</v>
      </c>
      <c r="L20" s="13">
        <f t="shared" si="4"/>
        <v>842</v>
      </c>
      <c r="M20" s="13">
        <f t="shared" si="4"/>
        <v>812</v>
      </c>
    </row>
    <row r="21" spans="1:13" ht="24" customHeight="1" x14ac:dyDescent="0.2">
      <c r="A21" s="85">
        <v>1</v>
      </c>
      <c r="B21" s="57">
        <v>1</v>
      </c>
      <c r="C21" s="58">
        <v>6</v>
      </c>
      <c r="D21" s="78" t="s">
        <v>39</v>
      </c>
      <c r="E21" s="61" t="s">
        <v>28</v>
      </c>
      <c r="F21" s="45" t="s">
        <v>29</v>
      </c>
      <c r="G21" s="45" t="s">
        <v>40</v>
      </c>
      <c r="H21" s="48" t="s">
        <v>31</v>
      </c>
      <c r="I21" s="4">
        <v>60</v>
      </c>
      <c r="J21" s="4"/>
      <c r="K21" s="4">
        <v>66</v>
      </c>
      <c r="L21" s="4">
        <v>537</v>
      </c>
      <c r="M21" s="4">
        <v>301</v>
      </c>
    </row>
    <row r="22" spans="1:13" ht="24" customHeight="1" x14ac:dyDescent="0.2">
      <c r="A22" s="85"/>
      <c r="B22" s="57"/>
      <c r="C22" s="58"/>
      <c r="D22" s="78"/>
      <c r="E22" s="61"/>
      <c r="F22" s="63" t="s">
        <v>26</v>
      </c>
      <c r="G22" s="63"/>
      <c r="H22" s="63"/>
      <c r="I22" s="13">
        <f>SUM(I21)</f>
        <v>60</v>
      </c>
      <c r="J22" s="13">
        <f t="shared" ref="J22:M22" si="5">SUM(J21)</f>
        <v>0</v>
      </c>
      <c r="K22" s="13">
        <f t="shared" si="5"/>
        <v>66</v>
      </c>
      <c r="L22" s="13">
        <f t="shared" si="5"/>
        <v>537</v>
      </c>
      <c r="M22" s="13">
        <f t="shared" si="5"/>
        <v>301</v>
      </c>
    </row>
    <row r="23" spans="1:13" ht="20.25" customHeight="1" x14ac:dyDescent="0.2">
      <c r="A23" s="85">
        <v>1</v>
      </c>
      <c r="B23" s="57">
        <v>1</v>
      </c>
      <c r="C23" s="58">
        <v>7</v>
      </c>
      <c r="D23" s="78" t="s">
        <v>41</v>
      </c>
      <c r="E23" s="61" t="s">
        <v>42</v>
      </c>
      <c r="F23" s="45" t="s">
        <v>43</v>
      </c>
      <c r="G23" s="45" t="s">
        <v>44</v>
      </c>
      <c r="H23" s="48" t="s">
        <v>25</v>
      </c>
      <c r="I23" s="4"/>
      <c r="J23" s="4"/>
      <c r="K23" s="4">
        <f>215-20.7</f>
        <v>194.3</v>
      </c>
      <c r="L23" s="4">
        <f>500+98</f>
        <v>598</v>
      </c>
      <c r="M23" s="4">
        <v>1000</v>
      </c>
    </row>
    <row r="24" spans="1:13" ht="19.5" customHeight="1" x14ac:dyDescent="0.2">
      <c r="A24" s="85"/>
      <c r="B24" s="57"/>
      <c r="C24" s="58"/>
      <c r="D24" s="78"/>
      <c r="E24" s="61"/>
      <c r="F24" s="63" t="s">
        <v>26</v>
      </c>
      <c r="G24" s="63"/>
      <c r="H24" s="63"/>
      <c r="I24" s="13"/>
      <c r="J24" s="13"/>
      <c r="K24" s="13">
        <f>K23</f>
        <v>194.3</v>
      </c>
      <c r="L24" s="13">
        <f t="shared" ref="L24:M24" si="6">L23</f>
        <v>598</v>
      </c>
      <c r="M24" s="13">
        <f t="shared" si="6"/>
        <v>1000</v>
      </c>
    </row>
    <row r="25" spans="1:13" ht="19.5" customHeight="1" x14ac:dyDescent="0.2">
      <c r="A25" s="56">
        <v>1</v>
      </c>
      <c r="B25" s="57">
        <v>1</v>
      </c>
      <c r="C25" s="58">
        <v>8</v>
      </c>
      <c r="D25" s="59" t="s">
        <v>170</v>
      </c>
      <c r="E25" s="60" t="s">
        <v>168</v>
      </c>
      <c r="F25" s="62" t="s">
        <v>43</v>
      </c>
      <c r="G25" s="62" t="s">
        <v>169</v>
      </c>
      <c r="H25" s="46" t="s">
        <v>25</v>
      </c>
      <c r="I25" s="5"/>
      <c r="J25" s="5"/>
      <c r="K25" s="5">
        <v>20.7</v>
      </c>
      <c r="L25" s="5"/>
      <c r="M25" s="5"/>
    </row>
    <row r="26" spans="1:13" ht="19.5" customHeight="1" x14ac:dyDescent="0.2">
      <c r="A26" s="56"/>
      <c r="B26" s="57"/>
      <c r="C26" s="58"/>
      <c r="D26" s="59"/>
      <c r="E26" s="61"/>
      <c r="F26" s="62"/>
      <c r="G26" s="62"/>
      <c r="H26" s="46" t="s">
        <v>171</v>
      </c>
      <c r="I26" s="5"/>
      <c r="J26" s="5"/>
      <c r="K26" s="5">
        <v>46</v>
      </c>
      <c r="L26" s="5"/>
      <c r="M26" s="5"/>
    </row>
    <row r="27" spans="1:13" ht="19.5" customHeight="1" x14ac:dyDescent="0.2">
      <c r="A27" s="56"/>
      <c r="B27" s="57"/>
      <c r="C27" s="58"/>
      <c r="D27" s="59"/>
      <c r="E27" s="61"/>
      <c r="F27" s="62"/>
      <c r="G27" s="62"/>
      <c r="H27" s="46" t="s">
        <v>31</v>
      </c>
      <c r="I27" s="5"/>
      <c r="J27" s="5"/>
      <c r="K27" s="5">
        <v>13.3</v>
      </c>
      <c r="L27" s="5"/>
      <c r="M27" s="5"/>
    </row>
    <row r="28" spans="1:13" ht="19.5" customHeight="1" x14ac:dyDescent="0.2">
      <c r="A28" s="56"/>
      <c r="B28" s="57"/>
      <c r="C28" s="58"/>
      <c r="D28" s="59"/>
      <c r="E28" s="61"/>
      <c r="F28" s="63" t="s">
        <v>26</v>
      </c>
      <c r="G28" s="63"/>
      <c r="H28" s="63"/>
      <c r="I28" s="13"/>
      <c r="J28" s="13"/>
      <c r="K28" s="13">
        <f>SUM(K25:K27)</f>
        <v>80</v>
      </c>
      <c r="L28" s="13">
        <f t="shared" ref="L28:M28" si="7">SUM(L25:L27)</f>
        <v>0</v>
      </c>
      <c r="M28" s="13">
        <f t="shared" si="7"/>
        <v>0</v>
      </c>
    </row>
    <row r="29" spans="1:13" ht="12" customHeight="1" x14ac:dyDescent="0.2">
      <c r="A29" s="37">
        <v>1</v>
      </c>
      <c r="B29" s="42">
        <v>1</v>
      </c>
      <c r="C29" s="86" t="s">
        <v>45</v>
      </c>
      <c r="D29" s="86"/>
      <c r="E29" s="86"/>
      <c r="F29" s="86"/>
      <c r="G29" s="86"/>
      <c r="H29" s="86"/>
      <c r="I29" s="14">
        <f>SUM(I11,I14,I16,I18,I20,I22,I24)</f>
        <v>4983.3999999999996</v>
      </c>
      <c r="J29" s="14">
        <f t="shared" ref="J29" si="8">SUM(J11,J14,J16,J18,J20,J22,J24)</f>
        <v>0</v>
      </c>
      <c r="K29" s="14">
        <f>SUM(K11,K14,K16,K18,K20,K22,K24,K28)</f>
        <v>3503.3</v>
      </c>
      <c r="L29" s="14">
        <f t="shared" ref="L29:M29" si="9">SUM(L11,L14,L16,L18,L20,L22,L24,L28)</f>
        <v>5402</v>
      </c>
      <c r="M29" s="14">
        <f t="shared" si="9"/>
        <v>6000</v>
      </c>
    </row>
    <row r="30" spans="1:13" ht="12" customHeight="1" x14ac:dyDescent="0.2">
      <c r="A30" s="15">
        <v>1</v>
      </c>
      <c r="B30" s="16">
        <v>2</v>
      </c>
      <c r="C30" s="84" t="s">
        <v>46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1:13" ht="18.75" customHeight="1" x14ac:dyDescent="0.2">
      <c r="A31" s="67">
        <v>1</v>
      </c>
      <c r="B31" s="64">
        <v>2</v>
      </c>
      <c r="C31" s="94">
        <v>1</v>
      </c>
      <c r="D31" s="92" t="s">
        <v>47</v>
      </c>
      <c r="E31" s="89" t="s">
        <v>42</v>
      </c>
      <c r="F31" s="87" t="s">
        <v>29</v>
      </c>
      <c r="G31" s="87" t="s">
        <v>48</v>
      </c>
      <c r="H31" s="17" t="s">
        <v>25</v>
      </c>
      <c r="I31" s="5">
        <v>11.7</v>
      </c>
      <c r="J31" s="5"/>
      <c r="K31" s="5">
        <v>30</v>
      </c>
      <c r="L31" s="5"/>
      <c r="M31" s="5"/>
    </row>
    <row r="32" spans="1:13" ht="18.75" customHeight="1" x14ac:dyDescent="0.2">
      <c r="A32" s="68"/>
      <c r="B32" s="65"/>
      <c r="C32" s="95"/>
      <c r="D32" s="93"/>
      <c r="E32" s="90"/>
      <c r="F32" s="88"/>
      <c r="G32" s="88"/>
      <c r="H32" s="46" t="s">
        <v>49</v>
      </c>
      <c r="I32" s="5">
        <v>475.5</v>
      </c>
      <c r="J32" s="5"/>
      <c r="K32" s="5">
        <v>0</v>
      </c>
      <c r="L32" s="5">
        <v>0</v>
      </c>
      <c r="M32" s="5">
        <v>0</v>
      </c>
    </row>
    <row r="33" spans="1:13" ht="18.75" customHeight="1" x14ac:dyDescent="0.2">
      <c r="A33" s="69"/>
      <c r="B33" s="66"/>
      <c r="C33" s="96"/>
      <c r="D33" s="77"/>
      <c r="E33" s="91"/>
      <c r="F33" s="63" t="s">
        <v>26</v>
      </c>
      <c r="G33" s="63"/>
      <c r="H33" s="63"/>
      <c r="I33" s="13">
        <f>SUM(I31:I32)</f>
        <v>487.2</v>
      </c>
      <c r="J33" s="13">
        <f>SUM(J31:J32)</f>
        <v>0</v>
      </c>
      <c r="K33" s="13">
        <f>SUM(K31:K32)</f>
        <v>30</v>
      </c>
      <c r="L33" s="13">
        <f>SUM(L31:L32)</f>
        <v>0</v>
      </c>
      <c r="M33" s="13">
        <f>SUM(M31:M32)</f>
        <v>0</v>
      </c>
    </row>
    <row r="34" spans="1:13" ht="27.6" customHeight="1" x14ac:dyDescent="0.2">
      <c r="A34" s="56">
        <v>1</v>
      </c>
      <c r="B34" s="57">
        <v>2</v>
      </c>
      <c r="C34" s="58">
        <v>2</v>
      </c>
      <c r="D34" s="59" t="s">
        <v>50</v>
      </c>
      <c r="E34" s="61" t="s">
        <v>42</v>
      </c>
      <c r="F34" s="62" t="s">
        <v>29</v>
      </c>
      <c r="G34" s="62" t="s">
        <v>51</v>
      </c>
      <c r="H34" s="17" t="s">
        <v>25</v>
      </c>
      <c r="I34" s="5">
        <v>51.6</v>
      </c>
      <c r="J34" s="5"/>
      <c r="K34" s="5">
        <v>30</v>
      </c>
      <c r="L34" s="5"/>
      <c r="M34" s="5"/>
    </row>
    <row r="35" spans="1:13" ht="27.6" customHeight="1" x14ac:dyDescent="0.2">
      <c r="A35" s="56"/>
      <c r="B35" s="57"/>
      <c r="C35" s="58"/>
      <c r="D35" s="59"/>
      <c r="E35" s="61"/>
      <c r="F35" s="62"/>
      <c r="G35" s="62"/>
      <c r="H35" s="17" t="s">
        <v>52</v>
      </c>
      <c r="I35" s="5"/>
      <c r="J35" s="5"/>
      <c r="K35" s="5"/>
      <c r="L35" s="5"/>
      <c r="M35" s="5"/>
    </row>
    <row r="36" spans="1:13" ht="27.6" customHeight="1" x14ac:dyDescent="0.2">
      <c r="A36" s="56"/>
      <c r="B36" s="57"/>
      <c r="C36" s="58"/>
      <c r="D36" s="59"/>
      <c r="E36" s="61"/>
      <c r="F36" s="62"/>
      <c r="G36" s="62"/>
      <c r="H36" s="46" t="s">
        <v>49</v>
      </c>
      <c r="I36" s="5">
        <v>287.10000000000002</v>
      </c>
      <c r="J36" s="5"/>
      <c r="K36" s="5">
        <v>0</v>
      </c>
      <c r="L36" s="5">
        <v>0</v>
      </c>
      <c r="M36" s="5">
        <v>0</v>
      </c>
    </row>
    <row r="37" spans="1:13" ht="29.1" customHeight="1" x14ac:dyDescent="0.2">
      <c r="A37" s="56"/>
      <c r="B37" s="57"/>
      <c r="C37" s="58"/>
      <c r="D37" s="59"/>
      <c r="E37" s="61"/>
      <c r="F37" s="63" t="s">
        <v>26</v>
      </c>
      <c r="G37" s="63"/>
      <c r="H37" s="63"/>
      <c r="I37" s="13">
        <f>SUM(I34:I36)</f>
        <v>338.70000000000005</v>
      </c>
      <c r="J37" s="13">
        <f>SUM(J34:J36)</f>
        <v>0</v>
      </c>
      <c r="K37" s="13">
        <f>SUM(K34:K36)</f>
        <v>30</v>
      </c>
      <c r="L37" s="13">
        <f>SUM(L34:L36)</f>
        <v>0</v>
      </c>
      <c r="M37" s="13">
        <f>SUM(M34:M36)</f>
        <v>0</v>
      </c>
    </row>
    <row r="38" spans="1:13" ht="23.1" customHeight="1" x14ac:dyDescent="0.2">
      <c r="A38" s="56">
        <v>1</v>
      </c>
      <c r="B38" s="57">
        <v>2</v>
      </c>
      <c r="C38" s="58">
        <v>3</v>
      </c>
      <c r="D38" s="59" t="s">
        <v>53</v>
      </c>
      <c r="E38" s="102" t="s">
        <v>42</v>
      </c>
      <c r="F38" s="45" t="s">
        <v>29</v>
      </c>
      <c r="G38" s="45" t="s">
        <v>54</v>
      </c>
      <c r="H38" s="45" t="s">
        <v>25</v>
      </c>
      <c r="I38" s="4">
        <v>37</v>
      </c>
      <c r="J38" s="4"/>
      <c r="K38" s="4"/>
      <c r="L38" s="4"/>
      <c r="M38" s="4"/>
    </row>
    <row r="39" spans="1:13" ht="21" customHeight="1" x14ac:dyDescent="0.2">
      <c r="A39" s="56"/>
      <c r="B39" s="57"/>
      <c r="C39" s="58"/>
      <c r="D39" s="59"/>
      <c r="E39" s="103"/>
      <c r="F39" s="63" t="s">
        <v>26</v>
      </c>
      <c r="G39" s="63"/>
      <c r="H39" s="63"/>
      <c r="I39" s="13">
        <f>SUM(I38:I38)</f>
        <v>37</v>
      </c>
      <c r="J39" s="13">
        <f>SUM(J38:J38)</f>
        <v>0</v>
      </c>
      <c r="K39" s="13">
        <f>SUM(K38:K38)</f>
        <v>0</v>
      </c>
      <c r="L39" s="13">
        <f>SUM(L38:L38)</f>
        <v>0</v>
      </c>
      <c r="M39" s="13">
        <f>SUM(M38:M38)</f>
        <v>0</v>
      </c>
    </row>
    <row r="40" spans="1:13" ht="30" customHeight="1" x14ac:dyDescent="0.2">
      <c r="A40" s="70">
        <v>1</v>
      </c>
      <c r="B40" s="97">
        <v>2</v>
      </c>
      <c r="C40" s="98">
        <v>4</v>
      </c>
      <c r="D40" s="99" t="s">
        <v>55</v>
      </c>
      <c r="E40" s="98" t="s">
        <v>22</v>
      </c>
      <c r="F40" s="45" t="s">
        <v>29</v>
      </c>
      <c r="G40" s="39" t="s">
        <v>56</v>
      </c>
      <c r="H40" s="39" t="s">
        <v>25</v>
      </c>
      <c r="I40" s="4"/>
      <c r="J40" s="4"/>
      <c r="K40" s="4">
        <v>10.199999999999999</v>
      </c>
      <c r="L40" s="4">
        <v>23.8</v>
      </c>
      <c r="M40" s="4"/>
    </row>
    <row r="41" spans="1:13" ht="28.5" customHeight="1" x14ac:dyDescent="0.2">
      <c r="A41" s="70"/>
      <c r="B41" s="97"/>
      <c r="C41" s="98"/>
      <c r="D41" s="99"/>
      <c r="E41" s="98"/>
      <c r="F41" s="100" t="s">
        <v>26</v>
      </c>
      <c r="G41" s="100"/>
      <c r="H41" s="100"/>
      <c r="I41" s="18">
        <f>SUM(I40)</f>
        <v>0</v>
      </c>
      <c r="J41" s="18">
        <f t="shared" ref="J41:M41" si="10">SUM(J40)</f>
        <v>0</v>
      </c>
      <c r="K41" s="18">
        <f t="shared" si="10"/>
        <v>10.199999999999999</v>
      </c>
      <c r="L41" s="18">
        <f t="shared" si="10"/>
        <v>23.8</v>
      </c>
      <c r="M41" s="18">
        <f t="shared" si="10"/>
        <v>0</v>
      </c>
    </row>
    <row r="42" spans="1:13" ht="32.85" customHeight="1" x14ac:dyDescent="0.2">
      <c r="A42" s="70">
        <v>1</v>
      </c>
      <c r="B42" s="97">
        <v>2</v>
      </c>
      <c r="C42" s="98">
        <v>5</v>
      </c>
      <c r="D42" s="101" t="s">
        <v>57</v>
      </c>
      <c r="E42" s="98">
        <v>9</v>
      </c>
      <c r="F42" s="39" t="s">
        <v>29</v>
      </c>
      <c r="G42" s="39" t="s">
        <v>58</v>
      </c>
      <c r="H42" s="39" t="s">
        <v>25</v>
      </c>
      <c r="I42" s="5">
        <v>11.4</v>
      </c>
      <c r="J42" s="5"/>
      <c r="K42" s="4">
        <f>80-20</f>
        <v>60</v>
      </c>
      <c r="L42" s="4">
        <v>80</v>
      </c>
      <c r="M42" s="4">
        <v>80</v>
      </c>
    </row>
    <row r="43" spans="1:13" ht="34.35" customHeight="1" x14ac:dyDescent="0.2">
      <c r="A43" s="70"/>
      <c r="B43" s="97"/>
      <c r="C43" s="98"/>
      <c r="D43" s="101"/>
      <c r="E43" s="98"/>
      <c r="F43" s="100" t="s">
        <v>26</v>
      </c>
      <c r="G43" s="100"/>
      <c r="H43" s="100"/>
      <c r="I43" s="18">
        <f>SUM(I42)</f>
        <v>11.4</v>
      </c>
      <c r="J43" s="18">
        <f t="shared" ref="J43:M43" si="11">SUM(J42)</f>
        <v>0</v>
      </c>
      <c r="K43" s="18">
        <f t="shared" si="11"/>
        <v>60</v>
      </c>
      <c r="L43" s="18">
        <f t="shared" si="11"/>
        <v>80</v>
      </c>
      <c r="M43" s="18">
        <f t="shared" si="11"/>
        <v>80</v>
      </c>
    </row>
    <row r="44" spans="1:13" ht="30" customHeight="1" x14ac:dyDescent="0.2">
      <c r="A44" s="70">
        <v>1</v>
      </c>
      <c r="B44" s="97">
        <v>2</v>
      </c>
      <c r="C44" s="98">
        <v>6</v>
      </c>
      <c r="D44" s="99" t="s">
        <v>59</v>
      </c>
      <c r="E44" s="98">
        <v>9</v>
      </c>
      <c r="F44" s="39" t="s">
        <v>29</v>
      </c>
      <c r="G44" s="41" t="s">
        <v>60</v>
      </c>
      <c r="H44" s="39" t="s">
        <v>25</v>
      </c>
      <c r="I44" s="4">
        <v>85</v>
      </c>
      <c r="J44" s="4"/>
      <c r="K44" s="4">
        <f>85+25</f>
        <v>110</v>
      </c>
      <c r="L44" s="4">
        <v>85</v>
      </c>
      <c r="M44" s="4">
        <v>85</v>
      </c>
    </row>
    <row r="45" spans="1:13" ht="51" customHeight="1" x14ac:dyDescent="0.2">
      <c r="A45" s="70"/>
      <c r="B45" s="97"/>
      <c r="C45" s="98"/>
      <c r="D45" s="99"/>
      <c r="E45" s="98"/>
      <c r="F45" s="100" t="s">
        <v>26</v>
      </c>
      <c r="G45" s="100"/>
      <c r="H45" s="100"/>
      <c r="I45" s="18">
        <f>SUM(I44)</f>
        <v>85</v>
      </c>
      <c r="J45" s="18">
        <f t="shared" ref="J45:M45" si="12">SUM(J44)</f>
        <v>0</v>
      </c>
      <c r="K45" s="18">
        <f t="shared" si="12"/>
        <v>110</v>
      </c>
      <c r="L45" s="18">
        <f t="shared" si="12"/>
        <v>85</v>
      </c>
      <c r="M45" s="18">
        <f t="shared" si="12"/>
        <v>85</v>
      </c>
    </row>
    <row r="46" spans="1:13" ht="18.75" customHeight="1" x14ac:dyDescent="0.2">
      <c r="A46" s="70">
        <v>1</v>
      </c>
      <c r="B46" s="97">
        <v>2</v>
      </c>
      <c r="C46" s="109">
        <v>7</v>
      </c>
      <c r="D46" s="78" t="s">
        <v>167</v>
      </c>
      <c r="E46" s="109">
        <v>9</v>
      </c>
      <c r="F46" s="109" t="s">
        <v>29</v>
      </c>
      <c r="G46" s="109" t="s">
        <v>62</v>
      </c>
      <c r="H46" s="41" t="s">
        <v>25</v>
      </c>
      <c r="I46" s="5">
        <v>261.89999999999998</v>
      </c>
      <c r="J46" s="5"/>
      <c r="K46" s="4">
        <f>450-16.2</f>
        <v>433.8</v>
      </c>
      <c r="L46" s="5">
        <v>850</v>
      </c>
      <c r="M46" s="5">
        <v>650</v>
      </c>
    </row>
    <row r="47" spans="1:13" ht="18.75" customHeight="1" x14ac:dyDescent="0.2">
      <c r="A47" s="70"/>
      <c r="B47" s="97"/>
      <c r="C47" s="109"/>
      <c r="D47" s="78"/>
      <c r="E47" s="109"/>
      <c r="F47" s="109"/>
      <c r="G47" s="109"/>
      <c r="H47" s="41" t="s">
        <v>52</v>
      </c>
      <c r="I47" s="5">
        <v>55.2</v>
      </c>
      <c r="J47" s="5"/>
      <c r="K47" s="4"/>
      <c r="L47" s="5"/>
      <c r="M47" s="5"/>
    </row>
    <row r="48" spans="1:13" ht="18.75" customHeight="1" x14ac:dyDescent="0.2">
      <c r="A48" s="70"/>
      <c r="B48" s="97"/>
      <c r="C48" s="109"/>
      <c r="D48" s="78"/>
      <c r="E48" s="109"/>
      <c r="F48" s="109"/>
      <c r="G48" s="109"/>
      <c r="H48" s="39" t="s">
        <v>49</v>
      </c>
      <c r="I48" s="5">
        <v>359.6</v>
      </c>
      <c r="J48" s="5"/>
      <c r="K48" s="5">
        <v>0</v>
      </c>
      <c r="L48" s="5">
        <v>0</v>
      </c>
      <c r="M48" s="5">
        <v>0</v>
      </c>
    </row>
    <row r="49" spans="1:13" ht="18.75" customHeight="1" x14ac:dyDescent="0.2">
      <c r="A49" s="70"/>
      <c r="B49" s="97"/>
      <c r="C49" s="109"/>
      <c r="D49" s="78"/>
      <c r="E49" s="109"/>
      <c r="F49" s="100" t="s">
        <v>26</v>
      </c>
      <c r="G49" s="100"/>
      <c r="H49" s="100"/>
      <c r="I49" s="18">
        <f>SUM(I46:I48)</f>
        <v>676.7</v>
      </c>
      <c r="J49" s="18">
        <f t="shared" ref="J49:M49" si="13">SUM(J46:J48)</f>
        <v>0</v>
      </c>
      <c r="K49" s="18">
        <f t="shared" si="13"/>
        <v>433.8</v>
      </c>
      <c r="L49" s="18">
        <f t="shared" si="13"/>
        <v>850</v>
      </c>
      <c r="M49" s="18">
        <f t="shared" si="13"/>
        <v>650</v>
      </c>
    </row>
    <row r="50" spans="1:13" ht="12.75" customHeight="1" x14ac:dyDescent="0.2">
      <c r="A50" s="40">
        <v>1</v>
      </c>
      <c r="B50" s="49">
        <v>2</v>
      </c>
      <c r="C50" s="105" t="s">
        <v>45</v>
      </c>
      <c r="D50" s="105"/>
      <c r="E50" s="105"/>
      <c r="F50" s="105"/>
      <c r="G50" s="105"/>
      <c r="H50" s="105"/>
      <c r="I50" s="19">
        <f>SUM(I33,I37,I39,I41,I43,I45,I49)</f>
        <v>1636</v>
      </c>
      <c r="J50" s="19">
        <f>SUM(J33,J37,J39,J41,J43,J45,J49)</f>
        <v>0</v>
      </c>
      <c r="K50" s="19">
        <f>SUM(K33,K37,K39,K41,K43,K45,K49)</f>
        <v>674</v>
      </c>
      <c r="L50" s="19">
        <f>SUM(L33,L37,L39,L41,L43,L45,L49)</f>
        <v>1038.8</v>
      </c>
      <c r="M50" s="19">
        <f>SUM(M33,M37,M39,M41,M43,M45,M49)</f>
        <v>815</v>
      </c>
    </row>
    <row r="51" spans="1:13" ht="12.75" customHeight="1" x14ac:dyDescent="0.2">
      <c r="A51" s="40">
        <v>1</v>
      </c>
      <c r="B51" s="106" t="s">
        <v>63</v>
      </c>
      <c r="C51" s="106"/>
      <c r="D51" s="106"/>
      <c r="E51" s="106"/>
      <c r="F51" s="106"/>
      <c r="G51" s="106"/>
      <c r="H51" s="106"/>
      <c r="I51" s="20">
        <f>SUM(I50,I29)</f>
        <v>6619.4</v>
      </c>
      <c r="J51" s="20">
        <f>SUM(J50,J29)</f>
        <v>0</v>
      </c>
      <c r="K51" s="20">
        <f>SUM(K50,K29)</f>
        <v>4177.3</v>
      </c>
      <c r="L51" s="20">
        <f>SUM(L50,L29)</f>
        <v>6440.8</v>
      </c>
      <c r="M51" s="20">
        <f>SUM(M50,M29)</f>
        <v>6815</v>
      </c>
    </row>
    <row r="52" spans="1:13" ht="15.75" customHeight="1" x14ac:dyDescent="0.2">
      <c r="A52" s="21">
        <v>2</v>
      </c>
      <c r="B52" s="107" t="s">
        <v>64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</row>
    <row r="53" spans="1:13" ht="13.5" customHeight="1" x14ac:dyDescent="0.2">
      <c r="A53" s="21">
        <v>2</v>
      </c>
      <c r="B53" s="22">
        <v>1</v>
      </c>
      <c r="C53" s="108" t="s">
        <v>65</v>
      </c>
      <c r="D53" s="108"/>
      <c r="E53" s="108"/>
      <c r="F53" s="108"/>
      <c r="G53" s="108"/>
      <c r="H53" s="108"/>
      <c r="I53" s="108"/>
      <c r="J53" s="108"/>
      <c r="K53" s="108"/>
      <c r="L53" s="108"/>
      <c r="M53" s="108"/>
    </row>
    <row r="54" spans="1:13" ht="24" customHeight="1" x14ac:dyDescent="0.2">
      <c r="A54" s="112">
        <v>2</v>
      </c>
      <c r="B54" s="113">
        <v>1</v>
      </c>
      <c r="C54" s="114">
        <v>1</v>
      </c>
      <c r="D54" s="59" t="s">
        <v>66</v>
      </c>
      <c r="E54" s="43" t="s">
        <v>67</v>
      </c>
      <c r="F54" s="110" t="s">
        <v>68</v>
      </c>
      <c r="G54" s="110" t="s">
        <v>69</v>
      </c>
      <c r="H54" s="48" t="s">
        <v>25</v>
      </c>
      <c r="I54" s="5">
        <v>0</v>
      </c>
      <c r="J54" s="5"/>
      <c r="K54" s="5">
        <v>30</v>
      </c>
      <c r="L54" s="5">
        <v>20</v>
      </c>
      <c r="M54" s="5">
        <v>20</v>
      </c>
    </row>
    <row r="55" spans="1:13" ht="24" customHeight="1" x14ac:dyDescent="0.2">
      <c r="A55" s="112"/>
      <c r="B55" s="113"/>
      <c r="C55" s="114"/>
      <c r="D55" s="59"/>
      <c r="E55" s="111" t="s">
        <v>70</v>
      </c>
      <c r="F55" s="110"/>
      <c r="G55" s="110"/>
      <c r="H55" s="48" t="s">
        <v>25</v>
      </c>
      <c r="I55" s="5">
        <v>19.8</v>
      </c>
      <c r="J55" s="5"/>
      <c r="K55" s="5">
        <v>15</v>
      </c>
      <c r="L55" s="5"/>
      <c r="M55" s="5"/>
    </row>
    <row r="56" spans="1:13" ht="15" customHeight="1" x14ac:dyDescent="0.2">
      <c r="A56" s="112"/>
      <c r="B56" s="113"/>
      <c r="C56" s="114"/>
      <c r="D56" s="59"/>
      <c r="E56" s="111"/>
      <c r="F56" s="104" t="s">
        <v>26</v>
      </c>
      <c r="G56" s="104"/>
      <c r="H56" s="104"/>
      <c r="I56" s="18">
        <f>SUM(I54:I55)</f>
        <v>19.8</v>
      </c>
      <c r="J56" s="18">
        <f t="shared" ref="J56:M56" si="14">SUM(J54:J55)</f>
        <v>0</v>
      </c>
      <c r="K56" s="18">
        <f t="shared" si="14"/>
        <v>45</v>
      </c>
      <c r="L56" s="18">
        <f t="shared" si="14"/>
        <v>20</v>
      </c>
      <c r="M56" s="18">
        <f t="shared" si="14"/>
        <v>20</v>
      </c>
    </row>
    <row r="57" spans="1:13" ht="13.5" customHeight="1" x14ac:dyDescent="0.2">
      <c r="A57" s="44">
        <v>2</v>
      </c>
      <c r="B57" s="47">
        <v>1</v>
      </c>
      <c r="C57" s="116" t="s">
        <v>45</v>
      </c>
      <c r="D57" s="116"/>
      <c r="E57" s="116"/>
      <c r="F57" s="116"/>
      <c r="G57" s="116"/>
      <c r="H57" s="116"/>
      <c r="I57" s="23">
        <f>SUM(I56)</f>
        <v>19.8</v>
      </c>
      <c r="J57" s="23">
        <f t="shared" ref="J57:M57" si="15">SUM(J56)</f>
        <v>0</v>
      </c>
      <c r="K57" s="23">
        <f t="shared" si="15"/>
        <v>45</v>
      </c>
      <c r="L57" s="23">
        <f t="shared" si="15"/>
        <v>20</v>
      </c>
      <c r="M57" s="23">
        <f t="shared" si="15"/>
        <v>20</v>
      </c>
    </row>
    <row r="58" spans="1:13" ht="12.75" customHeight="1" x14ac:dyDescent="0.2">
      <c r="A58" s="44">
        <v>2</v>
      </c>
      <c r="B58" s="47">
        <v>2</v>
      </c>
      <c r="C58" s="84" t="s">
        <v>71</v>
      </c>
      <c r="D58" s="84"/>
      <c r="E58" s="84"/>
      <c r="F58" s="84"/>
      <c r="G58" s="84"/>
      <c r="H58" s="84"/>
      <c r="I58" s="84"/>
      <c r="J58" s="84"/>
      <c r="K58" s="84"/>
      <c r="L58" s="84"/>
      <c r="M58" s="84"/>
    </row>
    <row r="59" spans="1:13" ht="16.5" customHeight="1" x14ac:dyDescent="0.2">
      <c r="A59" s="117">
        <v>2</v>
      </c>
      <c r="B59" s="118">
        <v>2</v>
      </c>
      <c r="C59" s="115">
        <v>1</v>
      </c>
      <c r="D59" s="78" t="s">
        <v>72</v>
      </c>
      <c r="E59" s="119" t="s">
        <v>73</v>
      </c>
      <c r="F59" s="115" t="s">
        <v>74</v>
      </c>
      <c r="G59" s="115" t="s">
        <v>75</v>
      </c>
      <c r="H59" s="46" t="s">
        <v>76</v>
      </c>
      <c r="I59" s="5">
        <v>372.6</v>
      </c>
      <c r="J59" s="34"/>
      <c r="K59" s="34">
        <f>491.2+16.3+33.3+6.4</f>
        <v>547.19999999999993</v>
      </c>
      <c r="L59" s="34">
        <v>491</v>
      </c>
      <c r="M59" s="34">
        <v>491</v>
      </c>
    </row>
    <row r="60" spans="1:13" ht="16.5" customHeight="1" x14ac:dyDescent="0.2">
      <c r="A60" s="117"/>
      <c r="B60" s="118"/>
      <c r="C60" s="115"/>
      <c r="D60" s="78"/>
      <c r="E60" s="119"/>
      <c r="F60" s="115"/>
      <c r="G60" s="115"/>
      <c r="H60" s="46" t="s">
        <v>77</v>
      </c>
      <c r="I60" s="5">
        <v>18.600000000000001</v>
      </c>
      <c r="J60" s="34"/>
      <c r="K60" s="34">
        <v>20</v>
      </c>
      <c r="L60" s="34"/>
      <c r="M60" s="34"/>
    </row>
    <row r="61" spans="1:13" ht="16.5" customHeight="1" x14ac:dyDescent="0.2">
      <c r="A61" s="117"/>
      <c r="B61" s="118"/>
      <c r="C61" s="115"/>
      <c r="D61" s="78"/>
      <c r="E61" s="119"/>
      <c r="F61" s="115"/>
      <c r="G61" s="115"/>
      <c r="H61" s="46" t="s">
        <v>78</v>
      </c>
      <c r="I61" s="34">
        <v>65.400000000000006</v>
      </c>
      <c r="J61" s="34"/>
      <c r="K61" s="34">
        <v>73.8</v>
      </c>
      <c r="L61" s="34"/>
      <c r="M61" s="34"/>
    </row>
    <row r="62" spans="1:13" ht="18" customHeight="1" x14ac:dyDescent="0.2">
      <c r="A62" s="117"/>
      <c r="B62" s="118"/>
      <c r="C62" s="115"/>
      <c r="D62" s="78"/>
      <c r="E62" s="119"/>
      <c r="F62" s="63" t="s">
        <v>26</v>
      </c>
      <c r="G62" s="63"/>
      <c r="H62" s="63"/>
      <c r="I62" s="13">
        <f>SUM(I59:I61)</f>
        <v>456.6</v>
      </c>
      <c r="J62" s="13">
        <f t="shared" ref="J62:M62" si="16">SUM(J59:J61)</f>
        <v>0</v>
      </c>
      <c r="K62" s="13">
        <f t="shared" si="16"/>
        <v>640.99999999999989</v>
      </c>
      <c r="L62" s="13">
        <f t="shared" si="16"/>
        <v>491</v>
      </c>
      <c r="M62" s="13">
        <f t="shared" si="16"/>
        <v>491</v>
      </c>
    </row>
    <row r="63" spans="1:13" ht="24.75" customHeight="1" x14ac:dyDescent="0.2">
      <c r="A63" s="85">
        <v>2</v>
      </c>
      <c r="B63" s="57">
        <v>2</v>
      </c>
      <c r="C63" s="58">
        <v>2</v>
      </c>
      <c r="D63" s="78" t="s">
        <v>79</v>
      </c>
      <c r="E63" s="61" t="s">
        <v>80</v>
      </c>
      <c r="F63" s="115" t="s">
        <v>81</v>
      </c>
      <c r="G63" s="62" t="s">
        <v>82</v>
      </c>
      <c r="H63" s="45" t="s">
        <v>83</v>
      </c>
      <c r="I63" s="4">
        <v>2385</v>
      </c>
      <c r="J63" s="4"/>
      <c r="K63" s="4">
        <v>2300</v>
      </c>
      <c r="L63" s="4">
        <v>2600</v>
      </c>
      <c r="M63" s="4">
        <v>2600</v>
      </c>
    </row>
    <row r="64" spans="1:13" ht="24.75" customHeight="1" x14ac:dyDescent="0.2">
      <c r="A64" s="85"/>
      <c r="B64" s="57"/>
      <c r="C64" s="58"/>
      <c r="D64" s="78"/>
      <c r="E64" s="61"/>
      <c r="F64" s="115"/>
      <c r="G64" s="62"/>
      <c r="H64" s="45" t="s">
        <v>84</v>
      </c>
      <c r="I64" s="4">
        <v>403.8</v>
      </c>
      <c r="J64" s="4"/>
      <c r="K64" s="4">
        <v>404.3</v>
      </c>
      <c r="L64" s="4">
        <v>0</v>
      </c>
      <c r="M64" s="4">
        <v>0</v>
      </c>
    </row>
    <row r="65" spans="1:15" ht="23.25" customHeight="1" x14ac:dyDescent="0.2">
      <c r="A65" s="85"/>
      <c r="B65" s="57"/>
      <c r="C65" s="58"/>
      <c r="D65" s="78"/>
      <c r="E65" s="61"/>
      <c r="F65" s="63" t="s">
        <v>26</v>
      </c>
      <c r="G65" s="63"/>
      <c r="H65" s="63"/>
      <c r="I65" s="13">
        <f>SUM(I63:I64)</f>
        <v>2788.8</v>
      </c>
      <c r="J65" s="13">
        <f t="shared" ref="J65:M65" si="17">SUM(J63:J64)</f>
        <v>0</v>
      </c>
      <c r="K65" s="13">
        <f t="shared" si="17"/>
        <v>2704.3</v>
      </c>
      <c r="L65" s="13">
        <f t="shared" si="17"/>
        <v>2600</v>
      </c>
      <c r="M65" s="13">
        <f t="shared" si="17"/>
        <v>2600</v>
      </c>
    </row>
    <row r="66" spans="1:15" ht="14.25" customHeight="1" x14ac:dyDescent="0.2">
      <c r="A66" s="56">
        <v>2</v>
      </c>
      <c r="B66" s="57">
        <v>2</v>
      </c>
      <c r="C66" s="58">
        <v>3</v>
      </c>
      <c r="D66" s="78" t="s">
        <v>85</v>
      </c>
      <c r="E66" s="61" t="s">
        <v>73</v>
      </c>
      <c r="F66" s="62" t="s">
        <v>86</v>
      </c>
      <c r="G66" s="62" t="s">
        <v>87</v>
      </c>
      <c r="H66" s="45" t="s">
        <v>25</v>
      </c>
      <c r="I66" s="4">
        <v>7</v>
      </c>
      <c r="J66" s="4">
        <v>3.3</v>
      </c>
      <c r="K66" s="4">
        <v>6</v>
      </c>
      <c r="L66" s="4">
        <v>0</v>
      </c>
      <c r="M66" s="4">
        <v>0</v>
      </c>
    </row>
    <row r="67" spans="1:15" ht="10.199999999999999" x14ac:dyDescent="0.2">
      <c r="A67" s="56"/>
      <c r="B67" s="57"/>
      <c r="C67" s="58"/>
      <c r="D67" s="78"/>
      <c r="E67" s="61"/>
      <c r="F67" s="62"/>
      <c r="G67" s="62"/>
      <c r="H67" s="48" t="s">
        <v>83</v>
      </c>
      <c r="I67" s="4">
        <v>47.8</v>
      </c>
      <c r="J67" s="4"/>
      <c r="K67" s="4">
        <v>240</v>
      </c>
      <c r="L67" s="4">
        <v>0</v>
      </c>
      <c r="M67" s="4">
        <v>0</v>
      </c>
    </row>
    <row r="68" spans="1:15" ht="14.25" customHeight="1" x14ac:dyDescent="0.2">
      <c r="A68" s="56"/>
      <c r="B68" s="57"/>
      <c r="C68" s="58"/>
      <c r="D68" s="78"/>
      <c r="E68" s="61"/>
      <c r="F68" s="62"/>
      <c r="G68" s="62"/>
      <c r="H68" s="45" t="s">
        <v>77</v>
      </c>
      <c r="I68" s="5">
        <v>13.9</v>
      </c>
      <c r="J68" s="5"/>
      <c r="K68" s="5"/>
      <c r="L68" s="5">
        <v>0</v>
      </c>
      <c r="M68" s="5">
        <v>0</v>
      </c>
    </row>
    <row r="69" spans="1:15" ht="14.25" customHeight="1" x14ac:dyDescent="0.2">
      <c r="A69" s="56"/>
      <c r="B69" s="57"/>
      <c r="C69" s="58"/>
      <c r="D69" s="78"/>
      <c r="E69" s="61"/>
      <c r="F69" s="62"/>
      <c r="G69" s="62"/>
      <c r="H69" s="45" t="s">
        <v>88</v>
      </c>
      <c r="I69" s="4">
        <v>86</v>
      </c>
      <c r="J69" s="4"/>
      <c r="K69" s="4">
        <f>130+187</f>
        <v>317</v>
      </c>
      <c r="L69" s="4">
        <v>0</v>
      </c>
      <c r="M69" s="4">
        <v>0</v>
      </c>
    </row>
    <row r="70" spans="1:15" ht="18.75" customHeight="1" x14ac:dyDescent="0.2">
      <c r="A70" s="56"/>
      <c r="B70" s="57"/>
      <c r="C70" s="58"/>
      <c r="D70" s="78"/>
      <c r="E70" s="61"/>
      <c r="F70" s="63" t="s">
        <v>26</v>
      </c>
      <c r="G70" s="63"/>
      <c r="H70" s="63"/>
      <c r="I70" s="13">
        <f>SUM(I66:I69)</f>
        <v>154.69999999999999</v>
      </c>
      <c r="J70" s="13">
        <f t="shared" ref="J70:M70" si="18">SUM(J66:J69)</f>
        <v>3.3</v>
      </c>
      <c r="K70" s="13">
        <f t="shared" si="18"/>
        <v>563</v>
      </c>
      <c r="L70" s="13">
        <f t="shared" si="18"/>
        <v>0</v>
      </c>
      <c r="M70" s="13">
        <f t="shared" si="18"/>
        <v>0</v>
      </c>
    </row>
    <row r="71" spans="1:15" ht="24.75" customHeight="1" x14ac:dyDescent="0.2">
      <c r="A71" s="56">
        <v>2</v>
      </c>
      <c r="B71" s="57">
        <v>2</v>
      </c>
      <c r="C71" s="58">
        <v>4</v>
      </c>
      <c r="D71" s="78" t="s">
        <v>89</v>
      </c>
      <c r="E71" s="61" t="s">
        <v>73</v>
      </c>
      <c r="F71" s="115" t="s">
        <v>81</v>
      </c>
      <c r="G71" s="62" t="s">
        <v>90</v>
      </c>
      <c r="H71" s="45" t="s">
        <v>77</v>
      </c>
      <c r="I71" s="4">
        <v>31.2</v>
      </c>
      <c r="J71" s="4"/>
      <c r="K71" s="4">
        <v>32</v>
      </c>
      <c r="L71" s="4"/>
      <c r="M71" s="4"/>
    </row>
    <row r="72" spans="1:15" ht="24.75" customHeight="1" x14ac:dyDescent="0.2">
      <c r="A72" s="56"/>
      <c r="B72" s="57"/>
      <c r="C72" s="58"/>
      <c r="D72" s="78"/>
      <c r="E72" s="61"/>
      <c r="F72" s="115"/>
      <c r="G72" s="62"/>
      <c r="H72" s="45" t="s">
        <v>25</v>
      </c>
      <c r="I72" s="4">
        <v>21.3</v>
      </c>
      <c r="J72" s="4"/>
      <c r="K72" s="4">
        <v>32</v>
      </c>
      <c r="L72" s="4">
        <v>30</v>
      </c>
      <c r="M72" s="4">
        <v>30</v>
      </c>
    </row>
    <row r="73" spans="1:15" ht="15.75" customHeight="1" x14ac:dyDescent="0.2">
      <c r="A73" s="56"/>
      <c r="B73" s="57"/>
      <c r="C73" s="58"/>
      <c r="D73" s="78"/>
      <c r="E73" s="61"/>
      <c r="F73" s="63" t="s">
        <v>26</v>
      </c>
      <c r="G73" s="63"/>
      <c r="H73" s="63"/>
      <c r="I73" s="13">
        <f>SUM(I71:I72)</f>
        <v>52.5</v>
      </c>
      <c r="J73" s="13">
        <f t="shared" ref="J73:M73" si="19">SUM(J71:J72)</f>
        <v>0</v>
      </c>
      <c r="K73" s="13">
        <f t="shared" si="19"/>
        <v>64</v>
      </c>
      <c r="L73" s="13">
        <f t="shared" si="19"/>
        <v>30</v>
      </c>
      <c r="M73" s="13">
        <f t="shared" si="19"/>
        <v>30</v>
      </c>
    </row>
    <row r="74" spans="1:15" ht="24.75" customHeight="1" x14ac:dyDescent="0.2">
      <c r="A74" s="85">
        <v>2</v>
      </c>
      <c r="B74" s="57">
        <v>2</v>
      </c>
      <c r="C74" s="58">
        <v>5</v>
      </c>
      <c r="D74" s="78" t="s">
        <v>91</v>
      </c>
      <c r="E74" s="61" t="s">
        <v>92</v>
      </c>
      <c r="F74" s="45" t="s">
        <v>81</v>
      </c>
      <c r="G74" s="45" t="s">
        <v>93</v>
      </c>
      <c r="H74" s="48" t="s">
        <v>83</v>
      </c>
      <c r="I74" s="5">
        <v>0</v>
      </c>
      <c r="J74" s="5"/>
      <c r="K74" s="5"/>
      <c r="L74" s="5">
        <v>400</v>
      </c>
      <c r="M74" s="5"/>
    </row>
    <row r="75" spans="1:15" ht="23.25" customHeight="1" x14ac:dyDescent="0.2">
      <c r="A75" s="85"/>
      <c r="B75" s="57"/>
      <c r="C75" s="58"/>
      <c r="D75" s="78"/>
      <c r="E75" s="61"/>
      <c r="F75" s="63" t="s">
        <v>26</v>
      </c>
      <c r="G75" s="63"/>
      <c r="H75" s="63"/>
      <c r="I75" s="13">
        <f>SUM(I74)</f>
        <v>0</v>
      </c>
      <c r="J75" s="13">
        <f t="shared" ref="J75:M75" si="20">SUM(J74)</f>
        <v>0</v>
      </c>
      <c r="K75" s="13">
        <f t="shared" si="20"/>
        <v>0</v>
      </c>
      <c r="L75" s="13">
        <f t="shared" si="20"/>
        <v>400</v>
      </c>
      <c r="M75" s="13">
        <f t="shared" si="20"/>
        <v>0</v>
      </c>
    </row>
    <row r="76" spans="1:15" ht="23.25" customHeight="1" x14ac:dyDescent="0.2">
      <c r="A76" s="56">
        <v>2</v>
      </c>
      <c r="B76" s="57">
        <v>2</v>
      </c>
      <c r="C76" s="58">
        <v>6</v>
      </c>
      <c r="D76" s="78" t="s">
        <v>94</v>
      </c>
      <c r="E76" s="61" t="s">
        <v>73</v>
      </c>
      <c r="F76" s="45" t="s">
        <v>86</v>
      </c>
      <c r="G76" s="45" t="s">
        <v>95</v>
      </c>
      <c r="H76" s="45" t="s">
        <v>25</v>
      </c>
      <c r="I76" s="4">
        <v>1.7</v>
      </c>
      <c r="J76" s="4">
        <v>0</v>
      </c>
      <c r="K76" s="4">
        <v>5</v>
      </c>
      <c r="L76" s="4">
        <v>5</v>
      </c>
      <c r="M76" s="4">
        <v>5</v>
      </c>
      <c r="N76" s="6"/>
      <c r="O76" s="6"/>
    </row>
    <row r="77" spans="1:15" ht="20.25" customHeight="1" x14ac:dyDescent="0.2">
      <c r="A77" s="56"/>
      <c r="B77" s="57"/>
      <c r="C77" s="58"/>
      <c r="D77" s="78"/>
      <c r="E77" s="61"/>
      <c r="F77" s="63" t="s">
        <v>26</v>
      </c>
      <c r="G77" s="63"/>
      <c r="H77" s="63"/>
      <c r="I77" s="13">
        <f>SUM(I76)</f>
        <v>1.7</v>
      </c>
      <c r="J77" s="13">
        <f t="shared" ref="J77:M77" si="21">SUM(J76)</f>
        <v>0</v>
      </c>
      <c r="K77" s="13">
        <f t="shared" si="21"/>
        <v>5</v>
      </c>
      <c r="L77" s="13">
        <f t="shared" si="21"/>
        <v>5</v>
      </c>
      <c r="M77" s="13">
        <f t="shared" si="21"/>
        <v>5</v>
      </c>
      <c r="N77" s="6"/>
      <c r="O77" s="6"/>
    </row>
    <row r="78" spans="1:15" ht="23.25" customHeight="1" x14ac:dyDescent="0.2">
      <c r="A78" s="56">
        <v>2</v>
      </c>
      <c r="B78" s="57">
        <v>2</v>
      </c>
      <c r="C78" s="58">
        <v>7</v>
      </c>
      <c r="D78" s="78" t="s">
        <v>96</v>
      </c>
      <c r="E78" s="61" t="s">
        <v>73</v>
      </c>
      <c r="F78" s="45" t="s">
        <v>86</v>
      </c>
      <c r="G78" s="45" t="s">
        <v>97</v>
      </c>
      <c r="H78" s="48" t="s">
        <v>83</v>
      </c>
      <c r="I78" s="4"/>
      <c r="J78" s="4">
        <v>0</v>
      </c>
      <c r="K78" s="4">
        <v>160</v>
      </c>
      <c r="L78" s="4">
        <v>0</v>
      </c>
      <c r="M78" s="4">
        <v>0</v>
      </c>
      <c r="N78" s="6"/>
      <c r="O78" s="6"/>
    </row>
    <row r="79" spans="1:15" ht="20.25" customHeight="1" x14ac:dyDescent="0.2">
      <c r="A79" s="56"/>
      <c r="B79" s="57"/>
      <c r="C79" s="58"/>
      <c r="D79" s="78"/>
      <c r="E79" s="61"/>
      <c r="F79" s="63" t="s">
        <v>26</v>
      </c>
      <c r="G79" s="63"/>
      <c r="H79" s="63"/>
      <c r="I79" s="13">
        <f>SUM(I78)</f>
        <v>0</v>
      </c>
      <c r="J79" s="13">
        <f t="shared" ref="J79:M79" si="22">SUM(J78)</f>
        <v>0</v>
      </c>
      <c r="K79" s="13">
        <f t="shared" si="22"/>
        <v>160</v>
      </c>
      <c r="L79" s="13">
        <f t="shared" si="22"/>
        <v>0</v>
      </c>
      <c r="M79" s="13">
        <f t="shared" si="22"/>
        <v>0</v>
      </c>
      <c r="N79" s="6"/>
      <c r="O79" s="6"/>
    </row>
    <row r="80" spans="1:15" ht="12.75" customHeight="1" x14ac:dyDescent="0.2">
      <c r="A80" s="44">
        <v>2</v>
      </c>
      <c r="B80" s="47">
        <v>2</v>
      </c>
      <c r="C80" s="116" t="s">
        <v>45</v>
      </c>
      <c r="D80" s="116"/>
      <c r="E80" s="116"/>
      <c r="F80" s="116"/>
      <c r="G80" s="116"/>
      <c r="H80" s="116"/>
      <c r="I80" s="23">
        <f>SUM(I79,I77,I75,I73,I70,I65,I62)</f>
        <v>3454.3</v>
      </c>
      <c r="J80" s="23">
        <f t="shared" ref="J80:M80" si="23">SUM(J79,J77,J75,J73,J70,J65,J62)</f>
        <v>3.3</v>
      </c>
      <c r="K80" s="23">
        <f t="shared" si="23"/>
        <v>4137.3</v>
      </c>
      <c r="L80" s="23">
        <f t="shared" si="23"/>
        <v>3526</v>
      </c>
      <c r="M80" s="23">
        <f t="shared" si="23"/>
        <v>3126</v>
      </c>
    </row>
    <row r="81" spans="1:15" ht="18" customHeight="1" x14ac:dyDescent="0.2">
      <c r="A81" s="44">
        <v>2</v>
      </c>
      <c r="B81" s="38">
        <v>4</v>
      </c>
      <c r="C81" s="120" t="s">
        <v>98</v>
      </c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6"/>
      <c r="O81" s="6"/>
    </row>
    <row r="82" spans="1:15" ht="24" customHeight="1" x14ac:dyDescent="0.2">
      <c r="A82" s="117">
        <v>2</v>
      </c>
      <c r="B82" s="121">
        <v>4</v>
      </c>
      <c r="C82" s="98">
        <v>1</v>
      </c>
      <c r="D82" s="78" t="s">
        <v>99</v>
      </c>
      <c r="E82" s="98">
        <v>19</v>
      </c>
      <c r="F82" s="39" t="s">
        <v>81</v>
      </c>
      <c r="G82" s="39" t="s">
        <v>100</v>
      </c>
      <c r="H82" s="39" t="s">
        <v>25</v>
      </c>
      <c r="I82" s="24">
        <v>53</v>
      </c>
      <c r="J82" s="5">
        <v>33.200000000000003</v>
      </c>
      <c r="K82" s="4">
        <f>103.1+1</f>
        <v>104.1</v>
      </c>
      <c r="L82" s="4">
        <v>41.6</v>
      </c>
      <c r="M82" s="4">
        <v>41.6</v>
      </c>
      <c r="N82" s="6"/>
      <c r="O82" s="6"/>
    </row>
    <row r="83" spans="1:15" ht="22.5" customHeight="1" x14ac:dyDescent="0.2">
      <c r="A83" s="117"/>
      <c r="B83" s="121"/>
      <c r="C83" s="98"/>
      <c r="D83" s="78"/>
      <c r="E83" s="98"/>
      <c r="F83" s="63" t="s">
        <v>26</v>
      </c>
      <c r="G83" s="63"/>
      <c r="H83" s="63"/>
      <c r="I83" s="13">
        <f>SUM(I82)</f>
        <v>53</v>
      </c>
      <c r="J83" s="13">
        <f t="shared" ref="J83" si="24">SUM(J82)</f>
        <v>33.200000000000003</v>
      </c>
      <c r="K83" s="13">
        <f t="shared" ref="K83:M83" si="25">SUM(K82)</f>
        <v>104.1</v>
      </c>
      <c r="L83" s="13">
        <f t="shared" si="25"/>
        <v>41.6</v>
      </c>
      <c r="M83" s="13">
        <f t="shared" si="25"/>
        <v>41.6</v>
      </c>
      <c r="N83" s="6"/>
      <c r="O83" s="6"/>
    </row>
    <row r="84" spans="1:15" ht="21.75" customHeight="1" x14ac:dyDescent="0.2">
      <c r="A84" s="122">
        <v>2</v>
      </c>
      <c r="B84" s="121">
        <v>4</v>
      </c>
      <c r="C84" s="98">
        <v>2</v>
      </c>
      <c r="D84" s="78" t="s">
        <v>101</v>
      </c>
      <c r="E84" s="98">
        <v>20</v>
      </c>
      <c r="F84" s="39" t="s">
        <v>81</v>
      </c>
      <c r="G84" s="39" t="s">
        <v>102</v>
      </c>
      <c r="H84" s="39" t="s">
        <v>25</v>
      </c>
      <c r="I84" s="34">
        <v>107.1</v>
      </c>
      <c r="J84" s="34">
        <v>49.4</v>
      </c>
      <c r="K84" s="34">
        <f>134.5+2+6</f>
        <v>142.5</v>
      </c>
      <c r="L84" s="34">
        <v>67.5</v>
      </c>
      <c r="M84" s="34">
        <v>67.5</v>
      </c>
      <c r="N84" s="6"/>
      <c r="O84" s="6"/>
    </row>
    <row r="85" spans="1:15" ht="24.75" customHeight="1" x14ac:dyDescent="0.2">
      <c r="A85" s="122"/>
      <c r="B85" s="121"/>
      <c r="C85" s="98"/>
      <c r="D85" s="78"/>
      <c r="E85" s="98"/>
      <c r="F85" s="63" t="s">
        <v>26</v>
      </c>
      <c r="G85" s="63"/>
      <c r="H85" s="63"/>
      <c r="I85" s="13">
        <f>SUM(I84)</f>
        <v>107.1</v>
      </c>
      <c r="J85" s="13">
        <f t="shared" ref="J85" si="26">SUM(J84)</f>
        <v>49.4</v>
      </c>
      <c r="K85" s="13">
        <f t="shared" ref="K85:M85" si="27">SUM(K84)</f>
        <v>142.5</v>
      </c>
      <c r="L85" s="13">
        <f t="shared" si="27"/>
        <v>67.5</v>
      </c>
      <c r="M85" s="13">
        <f t="shared" si="27"/>
        <v>67.5</v>
      </c>
      <c r="N85" s="6"/>
      <c r="O85" s="6"/>
    </row>
    <row r="86" spans="1:15" ht="19.5" customHeight="1" x14ac:dyDescent="0.2">
      <c r="A86" s="122">
        <v>2</v>
      </c>
      <c r="B86" s="121">
        <v>4</v>
      </c>
      <c r="C86" s="98">
        <v>3</v>
      </c>
      <c r="D86" s="78" t="s">
        <v>103</v>
      </c>
      <c r="E86" s="98">
        <v>21</v>
      </c>
      <c r="F86" s="39" t="s">
        <v>81</v>
      </c>
      <c r="G86" s="39" t="s">
        <v>104</v>
      </c>
      <c r="H86" s="39" t="s">
        <v>25</v>
      </c>
      <c r="I86" s="34">
        <v>111.5</v>
      </c>
      <c r="J86" s="34">
        <v>66.2</v>
      </c>
      <c r="K86" s="34">
        <f>223.2-50+10-4+14</f>
        <v>193.2</v>
      </c>
      <c r="L86" s="34">
        <v>88.3</v>
      </c>
      <c r="M86" s="34">
        <v>88.3</v>
      </c>
      <c r="N86" s="6"/>
      <c r="O86" s="6"/>
    </row>
    <row r="87" spans="1:15" ht="19.5" customHeight="1" x14ac:dyDescent="0.2">
      <c r="A87" s="122"/>
      <c r="B87" s="121"/>
      <c r="C87" s="98"/>
      <c r="D87" s="78"/>
      <c r="E87" s="98"/>
      <c r="F87" s="63" t="s">
        <v>26</v>
      </c>
      <c r="G87" s="63"/>
      <c r="H87" s="63"/>
      <c r="I87" s="13">
        <f>SUM(I86)</f>
        <v>111.5</v>
      </c>
      <c r="J87" s="13">
        <f t="shared" ref="J87" si="28">SUM(J86)</f>
        <v>66.2</v>
      </c>
      <c r="K87" s="13">
        <f t="shared" ref="K87:M87" si="29">SUM(K86)</f>
        <v>193.2</v>
      </c>
      <c r="L87" s="13">
        <f t="shared" si="29"/>
        <v>88.3</v>
      </c>
      <c r="M87" s="13">
        <f t="shared" si="29"/>
        <v>88.3</v>
      </c>
      <c r="N87" s="6"/>
      <c r="O87" s="6"/>
    </row>
    <row r="88" spans="1:15" ht="19.5" customHeight="1" x14ac:dyDescent="0.2">
      <c r="A88" s="122">
        <v>2</v>
      </c>
      <c r="B88" s="121">
        <v>4</v>
      </c>
      <c r="C88" s="98">
        <v>4</v>
      </c>
      <c r="D88" s="78" t="s">
        <v>105</v>
      </c>
      <c r="E88" s="98">
        <v>22</v>
      </c>
      <c r="F88" s="39" t="s">
        <v>81</v>
      </c>
      <c r="G88" s="39" t="s">
        <v>106</v>
      </c>
      <c r="H88" s="39" t="s">
        <v>25</v>
      </c>
      <c r="I88" s="34">
        <v>67.400000000000006</v>
      </c>
      <c r="J88" s="34">
        <v>30</v>
      </c>
      <c r="K88" s="4">
        <f>129.2</f>
        <v>129.19999999999999</v>
      </c>
      <c r="L88" s="4">
        <v>64</v>
      </c>
      <c r="M88" s="4">
        <v>64</v>
      </c>
      <c r="N88" s="6"/>
      <c r="O88" s="6"/>
    </row>
    <row r="89" spans="1:15" s="6" customFormat="1" ht="19.5" customHeight="1" x14ac:dyDescent="0.2">
      <c r="A89" s="122"/>
      <c r="B89" s="121"/>
      <c r="C89" s="98"/>
      <c r="D89" s="78"/>
      <c r="E89" s="98"/>
      <c r="F89" s="104" t="s">
        <v>26</v>
      </c>
      <c r="G89" s="104"/>
      <c r="H89" s="104"/>
      <c r="I89" s="18">
        <f>SUM(I88)</f>
        <v>67.400000000000006</v>
      </c>
      <c r="J89" s="18">
        <f t="shared" ref="J89" si="30">SUM(J88)</f>
        <v>30</v>
      </c>
      <c r="K89" s="18">
        <f t="shared" ref="K89:M89" si="31">SUM(K88)</f>
        <v>129.19999999999999</v>
      </c>
      <c r="L89" s="18">
        <f t="shared" si="31"/>
        <v>64</v>
      </c>
      <c r="M89" s="18">
        <f t="shared" si="31"/>
        <v>64</v>
      </c>
    </row>
    <row r="90" spans="1:15" s="6" customFormat="1" ht="19.5" customHeight="1" x14ac:dyDescent="0.2">
      <c r="A90" s="123">
        <v>2</v>
      </c>
      <c r="B90" s="124">
        <v>4</v>
      </c>
      <c r="C90" s="109">
        <v>5</v>
      </c>
      <c r="D90" s="59" t="s">
        <v>107</v>
      </c>
      <c r="E90" s="109">
        <v>23</v>
      </c>
      <c r="F90" s="41" t="s">
        <v>81</v>
      </c>
      <c r="G90" s="41" t="s">
        <v>108</v>
      </c>
      <c r="H90" s="41" t="s">
        <v>25</v>
      </c>
      <c r="I90" s="24">
        <v>490.3</v>
      </c>
      <c r="J90" s="24">
        <v>303.5</v>
      </c>
      <c r="K90" s="24">
        <f>677.3-67+50+40</f>
        <v>700.3</v>
      </c>
      <c r="L90" s="24">
        <v>494.6</v>
      </c>
      <c r="M90" s="24">
        <v>494.6</v>
      </c>
    </row>
    <row r="91" spans="1:15" s="6" customFormat="1" ht="18.75" customHeight="1" x14ac:dyDescent="0.2">
      <c r="A91" s="123"/>
      <c r="B91" s="124"/>
      <c r="C91" s="109"/>
      <c r="D91" s="59"/>
      <c r="E91" s="109"/>
      <c r="F91" s="104" t="s">
        <v>26</v>
      </c>
      <c r="G91" s="104"/>
      <c r="H91" s="104"/>
      <c r="I91" s="18">
        <f>SUM(I90)</f>
        <v>490.3</v>
      </c>
      <c r="J91" s="18">
        <f t="shared" ref="J91" si="32">SUM(J90)</f>
        <v>303.5</v>
      </c>
      <c r="K91" s="18">
        <f t="shared" ref="K91:M91" si="33">SUM(K90)</f>
        <v>700.3</v>
      </c>
      <c r="L91" s="18">
        <f t="shared" si="33"/>
        <v>494.6</v>
      </c>
      <c r="M91" s="18">
        <f t="shared" si="33"/>
        <v>494.6</v>
      </c>
    </row>
    <row r="92" spans="1:15" ht="19.5" customHeight="1" x14ac:dyDescent="0.2">
      <c r="A92" s="122">
        <v>2</v>
      </c>
      <c r="B92" s="121">
        <v>4</v>
      </c>
      <c r="C92" s="98">
        <v>6</v>
      </c>
      <c r="D92" s="78" t="s">
        <v>109</v>
      </c>
      <c r="E92" s="98">
        <v>24</v>
      </c>
      <c r="F92" s="39" t="s">
        <v>81</v>
      </c>
      <c r="G92" s="39" t="s">
        <v>110</v>
      </c>
      <c r="H92" s="39" t="s">
        <v>25</v>
      </c>
      <c r="I92" s="34">
        <v>45.7</v>
      </c>
      <c r="J92" s="34">
        <v>33.799999999999997</v>
      </c>
      <c r="K92" s="4">
        <f>98.9</f>
        <v>98.9</v>
      </c>
      <c r="L92" s="4">
        <v>43.4</v>
      </c>
      <c r="M92" s="4">
        <v>43.4</v>
      </c>
      <c r="N92" s="6"/>
      <c r="O92" s="6"/>
    </row>
    <row r="93" spans="1:15" ht="19.5" customHeight="1" x14ac:dyDescent="0.2">
      <c r="A93" s="122"/>
      <c r="B93" s="121"/>
      <c r="C93" s="98"/>
      <c r="D93" s="78"/>
      <c r="E93" s="98"/>
      <c r="F93" s="63" t="s">
        <v>26</v>
      </c>
      <c r="G93" s="63"/>
      <c r="H93" s="63"/>
      <c r="I93" s="13">
        <f>SUM(I92)</f>
        <v>45.7</v>
      </c>
      <c r="J93" s="13">
        <f t="shared" ref="J93" si="34">SUM(J92)</f>
        <v>33.799999999999997</v>
      </c>
      <c r="K93" s="13">
        <f t="shared" ref="K93:M93" si="35">SUM(K92)</f>
        <v>98.9</v>
      </c>
      <c r="L93" s="13">
        <f t="shared" si="35"/>
        <v>43.4</v>
      </c>
      <c r="M93" s="13">
        <f t="shared" si="35"/>
        <v>43.4</v>
      </c>
      <c r="N93" s="6"/>
      <c r="O93" s="6"/>
    </row>
    <row r="94" spans="1:15" ht="19.5" customHeight="1" x14ac:dyDescent="0.2">
      <c r="A94" s="122">
        <v>2</v>
      </c>
      <c r="B94" s="121">
        <v>4</v>
      </c>
      <c r="C94" s="98">
        <v>7</v>
      </c>
      <c r="D94" s="78" t="s">
        <v>111</v>
      </c>
      <c r="E94" s="98">
        <v>25</v>
      </c>
      <c r="F94" s="39" t="s">
        <v>81</v>
      </c>
      <c r="G94" s="39" t="s">
        <v>112</v>
      </c>
      <c r="H94" s="39" t="s">
        <v>25</v>
      </c>
      <c r="I94" s="5">
        <v>108.3</v>
      </c>
      <c r="J94" s="34">
        <v>73.2</v>
      </c>
      <c r="K94" s="4">
        <f>182.5+10</f>
        <v>192.5</v>
      </c>
      <c r="L94" s="4">
        <v>120.5</v>
      </c>
      <c r="M94" s="4">
        <v>120.5</v>
      </c>
      <c r="N94" s="6"/>
      <c r="O94" s="6"/>
    </row>
    <row r="95" spans="1:15" ht="19.5" customHeight="1" x14ac:dyDescent="0.2">
      <c r="A95" s="122"/>
      <c r="B95" s="121"/>
      <c r="C95" s="98"/>
      <c r="D95" s="78"/>
      <c r="E95" s="98"/>
      <c r="F95" s="63" t="s">
        <v>26</v>
      </c>
      <c r="G95" s="63"/>
      <c r="H95" s="63"/>
      <c r="I95" s="13">
        <f>SUM(I94)</f>
        <v>108.3</v>
      </c>
      <c r="J95" s="13">
        <f t="shared" ref="J95" si="36">SUM(J94)</f>
        <v>73.2</v>
      </c>
      <c r="K95" s="13">
        <f t="shared" ref="K95:M95" si="37">SUM(K94)</f>
        <v>192.5</v>
      </c>
      <c r="L95" s="13">
        <f t="shared" si="37"/>
        <v>120.5</v>
      </c>
      <c r="M95" s="13">
        <f t="shared" si="37"/>
        <v>120.5</v>
      </c>
      <c r="N95" s="6"/>
      <c r="O95" s="6"/>
    </row>
    <row r="96" spans="1:15" ht="14.25" customHeight="1" x14ac:dyDescent="0.2">
      <c r="A96" s="122">
        <v>2</v>
      </c>
      <c r="B96" s="121">
        <v>4</v>
      </c>
      <c r="C96" s="98">
        <v>8</v>
      </c>
      <c r="D96" s="78" t="s">
        <v>113</v>
      </c>
      <c r="E96" s="98">
        <v>26</v>
      </c>
      <c r="F96" s="98" t="s">
        <v>81</v>
      </c>
      <c r="G96" s="98" t="s">
        <v>114</v>
      </c>
      <c r="H96" s="39" t="s">
        <v>25</v>
      </c>
      <c r="I96" s="34">
        <v>210.4</v>
      </c>
      <c r="J96" s="34">
        <v>136.30000000000001</v>
      </c>
      <c r="K96" s="4">
        <f>303.5-36+12+14+10</f>
        <v>303.5</v>
      </c>
      <c r="L96" s="4">
        <v>200.3</v>
      </c>
      <c r="M96" s="4">
        <v>200.3</v>
      </c>
      <c r="N96" s="6"/>
      <c r="O96" s="6"/>
    </row>
    <row r="97" spans="1:15" ht="15.75" customHeight="1" x14ac:dyDescent="0.2">
      <c r="A97" s="122"/>
      <c r="B97" s="121"/>
      <c r="C97" s="98"/>
      <c r="D97" s="78"/>
      <c r="E97" s="98"/>
      <c r="F97" s="98"/>
      <c r="G97" s="98"/>
      <c r="H97" s="39" t="s">
        <v>115</v>
      </c>
      <c r="I97" s="24">
        <v>9</v>
      </c>
      <c r="J97" s="4"/>
      <c r="K97" s="4">
        <v>10</v>
      </c>
      <c r="L97" s="4">
        <v>10</v>
      </c>
      <c r="M97" s="4">
        <v>10</v>
      </c>
    </row>
    <row r="98" spans="1:15" ht="15.75" customHeight="1" x14ac:dyDescent="0.2">
      <c r="A98" s="122"/>
      <c r="B98" s="121"/>
      <c r="C98" s="98"/>
      <c r="D98" s="78"/>
      <c r="E98" s="98"/>
      <c r="F98" s="63" t="s">
        <v>26</v>
      </c>
      <c r="G98" s="63"/>
      <c r="H98" s="63"/>
      <c r="I98" s="13">
        <f>SUM(I96:I97)</f>
        <v>219.4</v>
      </c>
      <c r="J98" s="13">
        <f t="shared" ref="J98" si="38">SUM(J96:J97)</f>
        <v>136.30000000000001</v>
      </c>
      <c r="K98" s="13">
        <f t="shared" ref="K98:M98" si="39">SUM(K96:K97)</f>
        <v>313.5</v>
      </c>
      <c r="L98" s="13">
        <f t="shared" si="39"/>
        <v>210.3</v>
      </c>
      <c r="M98" s="13">
        <f t="shared" si="39"/>
        <v>210.3</v>
      </c>
    </row>
    <row r="99" spans="1:15" ht="18" customHeight="1" x14ac:dyDescent="0.2">
      <c r="A99" s="122">
        <v>2</v>
      </c>
      <c r="B99" s="121">
        <v>4</v>
      </c>
      <c r="C99" s="98">
        <v>9</v>
      </c>
      <c r="D99" s="78" t="s">
        <v>116</v>
      </c>
      <c r="E99" s="98">
        <v>27</v>
      </c>
      <c r="F99" s="39" t="s">
        <v>81</v>
      </c>
      <c r="G99" s="39" t="s">
        <v>117</v>
      </c>
      <c r="H99" s="39" t="s">
        <v>25</v>
      </c>
      <c r="I99" s="34">
        <v>62.1</v>
      </c>
      <c r="J99" s="34">
        <v>29.6</v>
      </c>
      <c r="K99" s="34">
        <f>140.4+5</f>
        <v>145.4</v>
      </c>
      <c r="L99" s="34">
        <v>73.3</v>
      </c>
      <c r="M99" s="34">
        <v>73.3</v>
      </c>
    </row>
    <row r="100" spans="1:15" ht="17.25" customHeight="1" x14ac:dyDescent="0.2">
      <c r="A100" s="122"/>
      <c r="B100" s="121"/>
      <c r="C100" s="98"/>
      <c r="D100" s="78"/>
      <c r="E100" s="98"/>
      <c r="F100" s="63" t="s">
        <v>26</v>
      </c>
      <c r="G100" s="63"/>
      <c r="H100" s="63"/>
      <c r="I100" s="13">
        <f>SUM(I99)</f>
        <v>62.1</v>
      </c>
      <c r="J100" s="13">
        <f t="shared" ref="J100" si="40">SUM(J99)</f>
        <v>29.6</v>
      </c>
      <c r="K100" s="13">
        <f t="shared" ref="K100:M100" si="41">SUM(K99)</f>
        <v>145.4</v>
      </c>
      <c r="L100" s="13">
        <f t="shared" si="41"/>
        <v>73.3</v>
      </c>
      <c r="M100" s="13">
        <f t="shared" si="41"/>
        <v>73.3</v>
      </c>
    </row>
    <row r="101" spans="1:15" ht="21.75" customHeight="1" x14ac:dyDescent="0.2">
      <c r="A101" s="122">
        <v>2</v>
      </c>
      <c r="B101" s="121">
        <v>4</v>
      </c>
      <c r="C101" s="98">
        <v>10</v>
      </c>
      <c r="D101" s="78" t="s">
        <v>118</v>
      </c>
      <c r="E101" s="98">
        <v>28</v>
      </c>
      <c r="F101" s="39" t="s">
        <v>81</v>
      </c>
      <c r="G101" s="39" t="s">
        <v>119</v>
      </c>
      <c r="H101" s="39" t="s">
        <v>25</v>
      </c>
      <c r="I101" s="34">
        <v>101.6</v>
      </c>
      <c r="J101" s="34">
        <v>51.1</v>
      </c>
      <c r="K101" s="4">
        <f>180-20+10+10</f>
        <v>180</v>
      </c>
      <c r="L101" s="4">
        <v>90</v>
      </c>
      <c r="M101" s="4">
        <v>90</v>
      </c>
    </row>
    <row r="102" spans="1:15" ht="17.25" customHeight="1" x14ac:dyDescent="0.2">
      <c r="A102" s="122"/>
      <c r="B102" s="121"/>
      <c r="C102" s="98"/>
      <c r="D102" s="78"/>
      <c r="E102" s="98"/>
      <c r="F102" s="63" t="s">
        <v>26</v>
      </c>
      <c r="G102" s="63"/>
      <c r="H102" s="63"/>
      <c r="I102" s="13">
        <f>SUM(I101)</f>
        <v>101.6</v>
      </c>
      <c r="J102" s="13">
        <f t="shared" ref="J102" si="42">SUM(J101)</f>
        <v>51.1</v>
      </c>
      <c r="K102" s="13">
        <f t="shared" ref="K102:M102" si="43">SUM(K101)</f>
        <v>180</v>
      </c>
      <c r="L102" s="13">
        <f t="shared" si="43"/>
        <v>90</v>
      </c>
      <c r="M102" s="13">
        <f t="shared" si="43"/>
        <v>90</v>
      </c>
    </row>
    <row r="103" spans="1:15" ht="25.5" customHeight="1" x14ac:dyDescent="0.2">
      <c r="A103" s="122">
        <v>2</v>
      </c>
      <c r="B103" s="121">
        <v>4</v>
      </c>
      <c r="C103" s="98">
        <v>11</v>
      </c>
      <c r="D103" s="78" t="s">
        <v>120</v>
      </c>
      <c r="E103" s="98">
        <v>29</v>
      </c>
      <c r="F103" s="39" t="s">
        <v>81</v>
      </c>
      <c r="G103" s="39" t="s">
        <v>121</v>
      </c>
      <c r="H103" s="39" t="s">
        <v>25</v>
      </c>
      <c r="I103" s="24">
        <v>88.5</v>
      </c>
      <c r="J103" s="24">
        <v>26.9</v>
      </c>
      <c r="K103" s="4">
        <f>180-42+2+10</f>
        <v>150</v>
      </c>
      <c r="L103" s="4">
        <v>70</v>
      </c>
      <c r="M103" s="4">
        <v>70</v>
      </c>
    </row>
    <row r="104" spans="1:15" ht="15.75" customHeight="1" x14ac:dyDescent="0.2">
      <c r="A104" s="122"/>
      <c r="B104" s="121"/>
      <c r="C104" s="98"/>
      <c r="D104" s="78"/>
      <c r="E104" s="98"/>
      <c r="F104" s="63" t="s">
        <v>26</v>
      </c>
      <c r="G104" s="63"/>
      <c r="H104" s="63"/>
      <c r="I104" s="13">
        <f>SUM(I103)</f>
        <v>88.5</v>
      </c>
      <c r="J104" s="13">
        <f t="shared" ref="J104" si="44">SUM(J103)</f>
        <v>26.9</v>
      </c>
      <c r="K104" s="13">
        <f t="shared" ref="K104:M104" si="45">SUM(K103)</f>
        <v>150</v>
      </c>
      <c r="L104" s="13">
        <f t="shared" si="45"/>
        <v>70</v>
      </c>
      <c r="M104" s="13">
        <f t="shared" si="45"/>
        <v>70</v>
      </c>
    </row>
    <row r="105" spans="1:15" ht="28.5" customHeight="1" x14ac:dyDescent="0.2">
      <c r="A105" s="32"/>
      <c r="B105" s="32"/>
      <c r="C105" s="32"/>
      <c r="D105" s="33" t="s">
        <v>122</v>
      </c>
      <c r="E105" s="32"/>
      <c r="F105" s="35"/>
      <c r="G105" s="35"/>
      <c r="H105" s="35"/>
      <c r="I105" s="18">
        <f>SUM(I104,I102,I100,I98,I95,I93,I91,I89,I87,I85,I83)</f>
        <v>1454.9</v>
      </c>
      <c r="J105" s="18">
        <f>SUM(J104,J102,J100,J98,J95,J93,J91,J89,J87,J85,J83)</f>
        <v>833.20000000000016</v>
      </c>
      <c r="K105" s="18">
        <f>SUM(K104,K102,K100,K98,K95,K93,K91,K89,K87,K85,K83)</f>
        <v>2349.6</v>
      </c>
      <c r="L105" s="18">
        <f t="shared" ref="L105:M105" si="46">SUM(L104,L102,L100,L98,L95,L93,L91,L89,L87,L85,L83)</f>
        <v>1363.4999999999998</v>
      </c>
      <c r="M105" s="18">
        <f t="shared" si="46"/>
        <v>1363.4999999999998</v>
      </c>
    </row>
    <row r="106" spans="1:15" ht="21.75" customHeight="1" x14ac:dyDescent="0.2">
      <c r="A106" s="122">
        <v>2</v>
      </c>
      <c r="B106" s="121">
        <v>4</v>
      </c>
      <c r="C106" s="98">
        <v>12</v>
      </c>
      <c r="D106" s="78" t="s">
        <v>123</v>
      </c>
      <c r="E106" s="125" t="s">
        <v>80</v>
      </c>
      <c r="F106" s="39" t="s">
        <v>81</v>
      </c>
      <c r="G106" s="39" t="s">
        <v>124</v>
      </c>
      <c r="H106" s="39" t="s">
        <v>25</v>
      </c>
      <c r="I106" s="34">
        <v>10</v>
      </c>
      <c r="J106" s="34"/>
      <c r="K106" s="4">
        <v>10</v>
      </c>
      <c r="L106" s="4"/>
      <c r="M106" s="4"/>
    </row>
    <row r="107" spans="1:15" ht="33" customHeight="1" x14ac:dyDescent="0.2">
      <c r="A107" s="122"/>
      <c r="B107" s="121"/>
      <c r="C107" s="98"/>
      <c r="D107" s="78"/>
      <c r="E107" s="125"/>
      <c r="F107" s="63" t="s">
        <v>26</v>
      </c>
      <c r="G107" s="63"/>
      <c r="H107" s="63"/>
      <c r="I107" s="13">
        <f>SUM(I106)</f>
        <v>10</v>
      </c>
      <c r="J107" s="13">
        <f t="shared" ref="J107:M107" si="47">SUM(J106)</f>
        <v>0</v>
      </c>
      <c r="K107" s="13">
        <f t="shared" si="47"/>
        <v>10</v>
      </c>
      <c r="L107" s="13">
        <f t="shared" si="47"/>
        <v>0</v>
      </c>
      <c r="M107" s="13">
        <f t="shared" si="47"/>
        <v>0</v>
      </c>
    </row>
    <row r="108" spans="1:15" ht="14.25" customHeight="1" x14ac:dyDescent="0.2">
      <c r="A108" s="67">
        <v>2</v>
      </c>
      <c r="B108" s="64">
        <v>4</v>
      </c>
      <c r="C108" s="136">
        <v>13</v>
      </c>
      <c r="D108" s="92" t="s">
        <v>125</v>
      </c>
      <c r="E108" s="102" t="s">
        <v>42</v>
      </c>
      <c r="F108" s="136" t="s">
        <v>81</v>
      </c>
      <c r="G108" s="87" t="s">
        <v>126</v>
      </c>
      <c r="H108" s="17" t="s">
        <v>127</v>
      </c>
      <c r="I108" s="24">
        <v>336.9</v>
      </c>
      <c r="J108" s="24"/>
      <c r="K108" s="5">
        <v>29.8</v>
      </c>
      <c r="L108" s="5"/>
      <c r="M108" s="5"/>
      <c r="N108" s="6"/>
      <c r="O108" s="6"/>
    </row>
    <row r="109" spans="1:15" ht="14.25" customHeight="1" x14ac:dyDescent="0.2">
      <c r="A109" s="68"/>
      <c r="B109" s="65"/>
      <c r="C109" s="137"/>
      <c r="D109" s="93"/>
      <c r="E109" s="129"/>
      <c r="F109" s="137"/>
      <c r="G109" s="135"/>
      <c r="H109" s="45" t="s">
        <v>25</v>
      </c>
      <c r="I109" s="4">
        <v>128</v>
      </c>
      <c r="J109" s="4"/>
      <c r="K109" s="4">
        <f>140-29.8+31</f>
        <v>141.19999999999999</v>
      </c>
      <c r="L109" s="4">
        <v>300</v>
      </c>
      <c r="M109" s="4"/>
    </row>
    <row r="110" spans="1:15" ht="14.25" customHeight="1" x14ac:dyDescent="0.2">
      <c r="A110" s="68"/>
      <c r="B110" s="65"/>
      <c r="C110" s="137"/>
      <c r="D110" s="93"/>
      <c r="E110" s="129"/>
      <c r="F110" s="138"/>
      <c r="G110" s="88"/>
      <c r="H110" s="45" t="s">
        <v>52</v>
      </c>
      <c r="I110" s="4">
        <v>391.5</v>
      </c>
      <c r="J110" s="4"/>
      <c r="K110" s="4">
        <v>0</v>
      </c>
      <c r="L110" s="4">
        <v>0</v>
      </c>
      <c r="M110" s="4">
        <v>0</v>
      </c>
    </row>
    <row r="111" spans="1:15" s="6" customFormat="1" ht="14.25" customHeight="1" x14ac:dyDescent="0.2">
      <c r="A111" s="69"/>
      <c r="B111" s="66"/>
      <c r="C111" s="138"/>
      <c r="D111" s="77"/>
      <c r="E111" s="103"/>
      <c r="F111" s="104" t="s">
        <v>26</v>
      </c>
      <c r="G111" s="104"/>
      <c r="H111" s="104"/>
      <c r="I111" s="18">
        <f>SUM(I108:I110)</f>
        <v>856.4</v>
      </c>
      <c r="J111" s="18">
        <f>SUM(J108:J110)</f>
        <v>0</v>
      </c>
      <c r="K111" s="18">
        <f>SUM(K108:K110)</f>
        <v>171</v>
      </c>
      <c r="L111" s="18">
        <f>SUM(L108:L110)</f>
        <v>300</v>
      </c>
      <c r="M111" s="18">
        <f>SUM(M108:M110)</f>
        <v>0</v>
      </c>
    </row>
    <row r="112" spans="1:15" s="6" customFormat="1" ht="12.75" customHeight="1" x14ac:dyDescent="0.2">
      <c r="A112" s="37">
        <v>2</v>
      </c>
      <c r="B112" s="130" t="s">
        <v>45</v>
      </c>
      <c r="C112" s="131"/>
      <c r="D112" s="131"/>
      <c r="E112" s="131"/>
      <c r="F112" s="131"/>
      <c r="G112" s="131"/>
      <c r="H112" s="132"/>
      <c r="I112" s="25">
        <f>SUM(I111,I107,I104,I102,I100,I98,I95,I93,I91,I89,I87,I85,I83)</f>
        <v>2321.2999999999997</v>
      </c>
      <c r="J112" s="25">
        <f>SUM(J111,J107,J104,J102,J100,J98,J95,J93,J91,J89,J87,J85,J83)</f>
        <v>833.20000000000016</v>
      </c>
      <c r="K112" s="25">
        <f>SUM(K111,K107,K104,K102,K100,K98,K95,K93,K91,K89,K87,K85,K83)</f>
        <v>2530.6</v>
      </c>
      <c r="L112" s="25">
        <f>SUM(L111,L107,L104,L102,L100,L98,L95,L93,L91,L89,L87,L85,L83)</f>
        <v>1663.4999999999998</v>
      </c>
      <c r="M112" s="25">
        <f>SUM(M111,M107,M104,M102,M100,M98,M95,M93,M91,M89,M87,M85,M83)</f>
        <v>1363.4999999999998</v>
      </c>
    </row>
    <row r="113" spans="1:23" s="6" customFormat="1" ht="12.75" customHeight="1" x14ac:dyDescent="0.2">
      <c r="A113" s="26">
        <v>2</v>
      </c>
      <c r="B113" s="126" t="s">
        <v>63</v>
      </c>
      <c r="C113" s="126"/>
      <c r="D113" s="126"/>
      <c r="E113" s="126"/>
      <c r="F113" s="126"/>
      <c r="G113" s="126"/>
      <c r="H113" s="126"/>
      <c r="I113" s="27">
        <f>SUM(I112,I80,I57)</f>
        <v>5795.4000000000005</v>
      </c>
      <c r="J113" s="27">
        <f>SUM(J112,J80,J57)</f>
        <v>836.50000000000011</v>
      </c>
      <c r="K113" s="27">
        <f>SUM(K112,K80,K57)</f>
        <v>6712.9</v>
      </c>
      <c r="L113" s="27">
        <f>SUM(L112,L80,L57)</f>
        <v>5209.5</v>
      </c>
      <c r="M113" s="27">
        <f>SUM(M112,M80,M57)</f>
        <v>4509.5</v>
      </c>
    </row>
    <row r="114" spans="1:23" s="6" customFormat="1" ht="12.75" customHeight="1" x14ac:dyDescent="0.2">
      <c r="A114" s="127" t="s">
        <v>128</v>
      </c>
      <c r="B114" s="127"/>
      <c r="C114" s="127"/>
      <c r="D114" s="127"/>
      <c r="E114" s="127"/>
      <c r="F114" s="127"/>
      <c r="G114" s="127"/>
      <c r="H114" s="127"/>
      <c r="I114" s="28">
        <f>SUM(I113,I51)</f>
        <v>12414.8</v>
      </c>
      <c r="J114" s="28">
        <f>SUM(J113,J51)</f>
        <v>836.50000000000011</v>
      </c>
      <c r="K114" s="28">
        <f>SUM(K113,K51)</f>
        <v>10890.2</v>
      </c>
      <c r="L114" s="28">
        <f>SUM(L113,L51)</f>
        <v>11650.3</v>
      </c>
      <c r="M114" s="28">
        <f>SUM(M113,M51)</f>
        <v>11324.5</v>
      </c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ht="18.75" customHeight="1" x14ac:dyDescent="0.2">
      <c r="A115" s="128" t="s">
        <v>129</v>
      </c>
      <c r="B115" s="128"/>
      <c r="C115" s="128"/>
      <c r="D115" s="128"/>
      <c r="E115" s="128"/>
      <c r="F115" s="128"/>
      <c r="G115" s="128"/>
      <c r="H115" s="128"/>
      <c r="I115" s="29">
        <f>SUM(I109,I106,I103,I101,I99,I96,I94,I92,I90,I88,I86,I84,I82,I76,I72,I66,I55,I54,I46,I44,I42,I40,I38,I34,I31,I10,I23,)</f>
        <v>2106.6999999999998</v>
      </c>
      <c r="J115" s="29">
        <f t="shared" ref="J115" si="48">SUM(J109,J106,J103,J101,J99,J96,J94,J92,J90,J88,J86,J84,J82,J76,J72,J66,J55,J54,J46,J44,J42,J40,J38,J34,J31,J10,J23,)</f>
        <v>836.50000000000011</v>
      </c>
      <c r="K115" s="29">
        <f>SUM(K109,K106,K103,K101,K99,K96,K94,K92,K90,K88,K86,K84,K82,K76,K72,K66,K55,K54,K46,K44,K42,K40,K38,K34,K31,K10,K23,K25)</f>
        <v>3467.7999999999997</v>
      </c>
      <c r="L115" s="29">
        <f t="shared" ref="L115:M115" si="49">SUM(L109,L106,L103,L101,L99,L96,L94,L92,L90,L88,L86,L84,L82,L76,L72,L66,L55,L54,L46,L44,L42,L40,L38,L34,L31,L10,L23,L25)</f>
        <v>3345.3</v>
      </c>
      <c r="M115" s="29">
        <f t="shared" si="49"/>
        <v>3223.5</v>
      </c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ht="13.5" customHeight="1" x14ac:dyDescent="0.2">
      <c r="A116" s="128" t="s">
        <v>130</v>
      </c>
      <c r="B116" s="128"/>
      <c r="C116" s="128"/>
      <c r="D116" s="128"/>
      <c r="E116" s="128"/>
      <c r="F116" s="128"/>
      <c r="G116" s="128"/>
      <c r="H116" s="128"/>
      <c r="I116" s="29">
        <f>SUM(I59)</f>
        <v>372.6</v>
      </c>
      <c r="J116" s="29">
        <f t="shared" ref="J116:M116" si="50">SUM(J59)</f>
        <v>0</v>
      </c>
      <c r="K116" s="29">
        <f t="shared" si="50"/>
        <v>547.19999999999993</v>
      </c>
      <c r="L116" s="29">
        <f t="shared" si="50"/>
        <v>491</v>
      </c>
      <c r="M116" s="29">
        <f t="shared" si="50"/>
        <v>491</v>
      </c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ht="12.75" customHeight="1" x14ac:dyDescent="0.2">
      <c r="A117" s="128" t="s">
        <v>131</v>
      </c>
      <c r="B117" s="128"/>
      <c r="C117" s="128"/>
      <c r="D117" s="128"/>
      <c r="E117" s="128"/>
      <c r="F117" s="128"/>
      <c r="G117" s="128"/>
      <c r="H117" s="128"/>
      <c r="I117" s="29">
        <f>SUM(I61)</f>
        <v>65.400000000000006</v>
      </c>
      <c r="J117" s="29">
        <f t="shared" ref="J117:M117" si="51">SUM(J61)</f>
        <v>0</v>
      </c>
      <c r="K117" s="29">
        <f t="shared" si="51"/>
        <v>73.8</v>
      </c>
      <c r="L117" s="29">
        <f t="shared" si="51"/>
        <v>0</v>
      </c>
      <c r="M117" s="29">
        <f t="shared" si="51"/>
        <v>0</v>
      </c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ht="12" customHeight="1" x14ac:dyDescent="0.2">
      <c r="A118" s="128" t="s">
        <v>132</v>
      </c>
      <c r="B118" s="128"/>
      <c r="C118" s="128"/>
      <c r="D118" s="128"/>
      <c r="E118" s="128"/>
      <c r="F118" s="128"/>
      <c r="G118" s="128"/>
      <c r="H118" s="128"/>
      <c r="I118" s="29">
        <f>SUM(I69)</f>
        <v>86</v>
      </c>
      <c r="J118" s="29">
        <f t="shared" ref="J118:M118" si="52">SUM(J69)</f>
        <v>0</v>
      </c>
      <c r="K118" s="29">
        <f t="shared" si="52"/>
        <v>317</v>
      </c>
      <c r="L118" s="29">
        <f t="shared" si="52"/>
        <v>0</v>
      </c>
      <c r="M118" s="29">
        <f t="shared" si="52"/>
        <v>0</v>
      </c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ht="13.5" customHeight="1" x14ac:dyDescent="0.2">
      <c r="A119" s="128" t="s">
        <v>133</v>
      </c>
      <c r="B119" s="128"/>
      <c r="C119" s="128"/>
      <c r="D119" s="128"/>
      <c r="E119" s="128"/>
      <c r="F119" s="128"/>
      <c r="G119" s="128"/>
      <c r="H119" s="128"/>
      <c r="I119" s="29">
        <f>SUM(I97)</f>
        <v>9</v>
      </c>
      <c r="J119" s="29">
        <f t="shared" ref="J119:M119" si="53">SUM(J97)</f>
        <v>0</v>
      </c>
      <c r="K119" s="29">
        <f t="shared" si="53"/>
        <v>10</v>
      </c>
      <c r="L119" s="29">
        <f t="shared" si="53"/>
        <v>10</v>
      </c>
      <c r="M119" s="29">
        <f t="shared" si="53"/>
        <v>10</v>
      </c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ht="13.5" customHeight="1" x14ac:dyDescent="0.2">
      <c r="A120" s="128" t="s">
        <v>134</v>
      </c>
      <c r="B120" s="128"/>
      <c r="C120" s="128"/>
      <c r="D120" s="128"/>
      <c r="E120" s="128"/>
      <c r="F120" s="128"/>
      <c r="G120" s="128"/>
      <c r="H120" s="128"/>
      <c r="I120" s="29">
        <f>SUM(I71,I68,I60)</f>
        <v>63.7</v>
      </c>
      <c r="J120" s="29">
        <f t="shared" ref="J120:M120" si="54">SUM(J71,J68,J60)</f>
        <v>0</v>
      </c>
      <c r="K120" s="29">
        <f t="shared" si="54"/>
        <v>52</v>
      </c>
      <c r="L120" s="29">
        <f t="shared" si="54"/>
        <v>0</v>
      </c>
      <c r="M120" s="29">
        <f t="shared" si="54"/>
        <v>0</v>
      </c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ht="10.199999999999999" x14ac:dyDescent="0.2">
      <c r="A121" s="128" t="s">
        <v>135</v>
      </c>
      <c r="B121" s="128"/>
      <c r="C121" s="128"/>
      <c r="D121" s="128"/>
      <c r="E121" s="128"/>
      <c r="F121" s="128"/>
      <c r="G121" s="128"/>
      <c r="H121" s="128"/>
      <c r="I121" s="29">
        <f>SUM(I78,I63,I74,I67)</f>
        <v>2432.8000000000002</v>
      </c>
      <c r="J121" s="29">
        <f t="shared" ref="J121:M121" si="55">SUM(J78,J63,J74,J67)</f>
        <v>0</v>
      </c>
      <c r="K121" s="29">
        <f t="shared" si="55"/>
        <v>2700</v>
      </c>
      <c r="L121" s="29">
        <f t="shared" si="55"/>
        <v>3000</v>
      </c>
      <c r="M121" s="29">
        <f t="shared" si="55"/>
        <v>2600</v>
      </c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ht="10.199999999999999" x14ac:dyDescent="0.2">
      <c r="A122" s="128" t="s">
        <v>136</v>
      </c>
      <c r="B122" s="128"/>
      <c r="C122" s="128"/>
      <c r="D122" s="128"/>
      <c r="E122" s="128"/>
      <c r="F122" s="128"/>
      <c r="G122" s="128"/>
      <c r="H122" s="128"/>
      <c r="I122" s="29">
        <f>SUM(I64)</f>
        <v>403.8</v>
      </c>
      <c r="J122" s="29">
        <f t="shared" ref="J122:M122" si="56">SUM(J64)</f>
        <v>0</v>
      </c>
      <c r="K122" s="29">
        <f t="shared" si="56"/>
        <v>404.3</v>
      </c>
      <c r="L122" s="29">
        <f t="shared" si="56"/>
        <v>0</v>
      </c>
      <c r="M122" s="29">
        <f t="shared" si="56"/>
        <v>0</v>
      </c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ht="11.85" customHeight="1" x14ac:dyDescent="0.2">
      <c r="A123" s="128" t="s">
        <v>137</v>
      </c>
      <c r="B123" s="128"/>
      <c r="C123" s="128"/>
      <c r="D123" s="128"/>
      <c r="E123" s="128"/>
      <c r="F123" s="128"/>
      <c r="G123" s="128"/>
      <c r="H123" s="128"/>
      <c r="I123" s="29">
        <f>SUM(I110,I47,I35,)</f>
        <v>446.7</v>
      </c>
      <c r="J123" s="29">
        <f>SUM(J110,J47,J35,)</f>
        <v>0</v>
      </c>
      <c r="K123" s="29">
        <f>SUM(K110,K47,K35,)</f>
        <v>0</v>
      </c>
      <c r="L123" s="29">
        <f>SUM(L110,L47,L35,)</f>
        <v>0</v>
      </c>
      <c r="M123" s="29">
        <f>SUM(M110,M47,M35,)</f>
        <v>0</v>
      </c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ht="11.85" customHeight="1" x14ac:dyDescent="0.2">
      <c r="A124" s="128" t="s">
        <v>138</v>
      </c>
      <c r="B124" s="128"/>
      <c r="C124" s="128"/>
      <c r="D124" s="128"/>
      <c r="E124" s="128"/>
      <c r="F124" s="128"/>
      <c r="G124" s="128"/>
      <c r="H124" s="128"/>
      <c r="I124" s="29"/>
      <c r="J124" s="29"/>
      <c r="K124" s="29"/>
      <c r="L124" s="29"/>
      <c r="M124" s="29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ht="11.85" customHeight="1" x14ac:dyDescent="0.2">
      <c r="A125" s="128" t="s">
        <v>139</v>
      </c>
      <c r="B125" s="128"/>
      <c r="C125" s="128"/>
      <c r="D125" s="128"/>
      <c r="E125" s="128"/>
      <c r="F125" s="128"/>
      <c r="G125" s="128"/>
      <c r="H125" s="128"/>
      <c r="I125" s="29">
        <f>SUM(I13)</f>
        <v>479.8</v>
      </c>
      <c r="J125" s="29">
        <f>SUM(J13)</f>
        <v>0</v>
      </c>
      <c r="K125" s="29">
        <f>SUM(K13,K26)</f>
        <v>73.3</v>
      </c>
      <c r="L125" s="29">
        <f t="shared" ref="L125:M125" si="57">SUM(L13,L26)</f>
        <v>0</v>
      </c>
      <c r="M125" s="29">
        <f t="shared" si="57"/>
        <v>0</v>
      </c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ht="11.85" customHeight="1" x14ac:dyDescent="0.2">
      <c r="A126" s="128" t="s">
        <v>140</v>
      </c>
      <c r="B126" s="128"/>
      <c r="C126" s="128"/>
      <c r="D126" s="128"/>
      <c r="E126" s="128"/>
      <c r="F126" s="128"/>
      <c r="G126" s="128"/>
      <c r="H126" s="36"/>
      <c r="I126" s="29">
        <f>SUM(I108)</f>
        <v>336.9</v>
      </c>
      <c r="J126" s="29">
        <f t="shared" ref="J126:M126" si="58">SUM(J108)</f>
        <v>0</v>
      </c>
      <c r="K126" s="29">
        <f t="shared" si="58"/>
        <v>29.8</v>
      </c>
      <c r="L126" s="29">
        <f t="shared" si="58"/>
        <v>0</v>
      </c>
      <c r="M126" s="29">
        <f t="shared" si="58"/>
        <v>0</v>
      </c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:23" ht="11.85" customHeight="1" x14ac:dyDescent="0.2">
      <c r="A127" s="128" t="s">
        <v>141</v>
      </c>
      <c r="B127" s="128"/>
      <c r="C127" s="128"/>
      <c r="D127" s="128"/>
      <c r="E127" s="128"/>
      <c r="F127" s="128"/>
      <c r="G127" s="128"/>
      <c r="H127" s="128"/>
      <c r="I127" s="29">
        <f>SUM(I21,I19,I17,I15,I12)</f>
        <v>4489.2</v>
      </c>
      <c r="J127" s="29">
        <f>SUM(J21,J19,J17,J15,J12)</f>
        <v>0</v>
      </c>
      <c r="K127" s="29">
        <f>SUM(K21,K19,K17,K15,K12,K27)</f>
        <v>3215</v>
      </c>
      <c r="L127" s="29">
        <f t="shared" ref="L127:M127" si="59">SUM(L21,L19,L17,L15,L12,L27)</f>
        <v>4804</v>
      </c>
      <c r="M127" s="29">
        <f t="shared" si="59"/>
        <v>5000</v>
      </c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:23" ht="11.85" customHeight="1" x14ac:dyDescent="0.2">
      <c r="A128" s="134" t="s">
        <v>142</v>
      </c>
      <c r="B128" s="134"/>
      <c r="C128" s="134"/>
      <c r="D128" s="134"/>
      <c r="E128" s="134"/>
      <c r="F128" s="134"/>
      <c r="G128" s="134"/>
      <c r="H128" s="134"/>
      <c r="I128" s="29">
        <f>SUM(I48,I36,I32)</f>
        <v>1122.2</v>
      </c>
      <c r="J128" s="29">
        <f>SUM(J48,J36,J32)</f>
        <v>0</v>
      </c>
      <c r="K128" s="29">
        <f>SUM(K48,K36,K32)</f>
        <v>0</v>
      </c>
      <c r="L128" s="29">
        <f>SUM(L48,L36,L32)</f>
        <v>0</v>
      </c>
      <c r="M128" s="29">
        <f>SUM(M48,M36,M32)</f>
        <v>0</v>
      </c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:23" ht="10.199999999999999" x14ac:dyDescent="0.2">
      <c r="A129" s="133" t="s">
        <v>143</v>
      </c>
      <c r="B129" s="133"/>
      <c r="C129" s="133"/>
      <c r="D129" s="133"/>
      <c r="E129" s="133"/>
      <c r="F129" s="133"/>
      <c r="G129" s="133"/>
      <c r="H129" s="133"/>
      <c r="I129" s="29">
        <f>SUM(I115:I128)</f>
        <v>12414.8</v>
      </c>
      <c r="J129" s="29">
        <f t="shared" ref="J129:M129" si="60">SUM(J115:J128)</f>
        <v>836.50000000000011</v>
      </c>
      <c r="K129" s="29">
        <f t="shared" si="60"/>
        <v>10890.2</v>
      </c>
      <c r="L129" s="29">
        <f t="shared" si="60"/>
        <v>11650.3</v>
      </c>
      <c r="M129" s="29">
        <f t="shared" si="60"/>
        <v>11324.5</v>
      </c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1" spans="1:23" x14ac:dyDescent="0.2">
      <c r="I131" s="9">
        <f t="shared" ref="I131:M131" si="61">I114-I129</f>
        <v>0</v>
      </c>
      <c r="J131" s="9">
        <f t="shared" si="61"/>
        <v>0</v>
      </c>
      <c r="K131" s="9">
        <f t="shared" si="61"/>
        <v>0</v>
      </c>
      <c r="L131" s="9">
        <f t="shared" ref="L131" si="62">L114-L129</f>
        <v>0</v>
      </c>
      <c r="M131" s="9">
        <f t="shared" si="61"/>
        <v>0</v>
      </c>
    </row>
    <row r="134" spans="1:23" x14ac:dyDescent="0.2">
      <c r="I134" s="9">
        <f>I129-SUM(I115:I128)</f>
        <v>0</v>
      </c>
    </row>
  </sheetData>
  <mergeCells count="288">
    <mergeCell ref="F111:H111"/>
    <mergeCell ref="B113:H113"/>
    <mergeCell ref="A114:H114"/>
    <mergeCell ref="A115:H115"/>
    <mergeCell ref="E108:E111"/>
    <mergeCell ref="B112:H112"/>
    <mergeCell ref="A129:H129"/>
    <mergeCell ref="A122:H122"/>
    <mergeCell ref="A123:H123"/>
    <mergeCell ref="A124:H124"/>
    <mergeCell ref="A125:H125"/>
    <mergeCell ref="A126:G126"/>
    <mergeCell ref="A127:H127"/>
    <mergeCell ref="A116:H116"/>
    <mergeCell ref="A117:H117"/>
    <mergeCell ref="A118:H118"/>
    <mergeCell ref="A119:H119"/>
    <mergeCell ref="A120:H120"/>
    <mergeCell ref="A121:H121"/>
    <mergeCell ref="A128:H128"/>
    <mergeCell ref="G108:G110"/>
    <mergeCell ref="F108:F110"/>
    <mergeCell ref="D108:D111"/>
    <mergeCell ref="C108:C111"/>
    <mergeCell ref="D106:D107"/>
    <mergeCell ref="E106:E107"/>
    <mergeCell ref="F107:H107"/>
    <mergeCell ref="A103:A104"/>
    <mergeCell ref="B103:B104"/>
    <mergeCell ref="C103:C104"/>
    <mergeCell ref="D103:D104"/>
    <mergeCell ref="E103:E104"/>
    <mergeCell ref="F104:H104"/>
    <mergeCell ref="A106:A107"/>
    <mergeCell ref="B106:B107"/>
    <mergeCell ref="C106:C107"/>
    <mergeCell ref="A101:A102"/>
    <mergeCell ref="B101:B102"/>
    <mergeCell ref="C101:C102"/>
    <mergeCell ref="D101:D102"/>
    <mergeCell ref="E101:E102"/>
    <mergeCell ref="F102:H102"/>
    <mergeCell ref="G96:G97"/>
    <mergeCell ref="F98:H98"/>
    <mergeCell ref="A99:A100"/>
    <mergeCell ref="B99:B100"/>
    <mergeCell ref="C99:C100"/>
    <mergeCell ref="D99:D100"/>
    <mergeCell ref="E99:E100"/>
    <mergeCell ref="F100:H100"/>
    <mergeCell ref="A96:A98"/>
    <mergeCell ref="B96:B98"/>
    <mergeCell ref="C96:C98"/>
    <mergeCell ref="D96:D98"/>
    <mergeCell ref="E96:E98"/>
    <mergeCell ref="F96:F97"/>
    <mergeCell ref="A94:A95"/>
    <mergeCell ref="B94:B95"/>
    <mergeCell ref="C94:C95"/>
    <mergeCell ref="D94:D95"/>
    <mergeCell ref="E94:E95"/>
    <mergeCell ref="F95:H95"/>
    <mergeCell ref="A92:A93"/>
    <mergeCell ref="B92:B93"/>
    <mergeCell ref="C92:C93"/>
    <mergeCell ref="D92:D93"/>
    <mergeCell ref="E92:E93"/>
    <mergeCell ref="F93:H93"/>
    <mergeCell ref="A90:A91"/>
    <mergeCell ref="B90:B91"/>
    <mergeCell ref="C90:C91"/>
    <mergeCell ref="D90:D91"/>
    <mergeCell ref="E90:E91"/>
    <mergeCell ref="F91:H91"/>
    <mergeCell ref="A88:A89"/>
    <mergeCell ref="B88:B89"/>
    <mergeCell ref="C88:C89"/>
    <mergeCell ref="D88:D89"/>
    <mergeCell ref="E88:E89"/>
    <mergeCell ref="F89:H89"/>
    <mergeCell ref="A86:A87"/>
    <mergeCell ref="B86:B87"/>
    <mergeCell ref="C86:C87"/>
    <mergeCell ref="D86:D87"/>
    <mergeCell ref="E86:E87"/>
    <mergeCell ref="F87:H87"/>
    <mergeCell ref="A84:A85"/>
    <mergeCell ref="B84:B85"/>
    <mergeCell ref="C84:C85"/>
    <mergeCell ref="D84:D85"/>
    <mergeCell ref="E84:E85"/>
    <mergeCell ref="F85:H85"/>
    <mergeCell ref="A76:A77"/>
    <mergeCell ref="B76:B77"/>
    <mergeCell ref="C76:C77"/>
    <mergeCell ref="D76:D77"/>
    <mergeCell ref="E76:E77"/>
    <mergeCell ref="F77:H77"/>
    <mergeCell ref="C80:H80"/>
    <mergeCell ref="C81:M81"/>
    <mergeCell ref="A82:A83"/>
    <mergeCell ref="B82:B83"/>
    <mergeCell ref="C82:C83"/>
    <mergeCell ref="D82:D83"/>
    <mergeCell ref="E82:E83"/>
    <mergeCell ref="F83:H83"/>
    <mergeCell ref="A78:A79"/>
    <mergeCell ref="B78:B79"/>
    <mergeCell ref="C78:C79"/>
    <mergeCell ref="D78:D79"/>
    <mergeCell ref="E78:E79"/>
    <mergeCell ref="F79:H79"/>
    <mergeCell ref="A74:A75"/>
    <mergeCell ref="B74:B75"/>
    <mergeCell ref="C74:C75"/>
    <mergeCell ref="D74:D75"/>
    <mergeCell ref="E74:E75"/>
    <mergeCell ref="F75:H75"/>
    <mergeCell ref="G66:G69"/>
    <mergeCell ref="F70:H70"/>
    <mergeCell ref="A71:A73"/>
    <mergeCell ref="B71:B73"/>
    <mergeCell ref="C71:C73"/>
    <mergeCell ref="D71:D73"/>
    <mergeCell ref="E71:E73"/>
    <mergeCell ref="F71:F72"/>
    <mergeCell ref="G71:G72"/>
    <mergeCell ref="F73:H73"/>
    <mergeCell ref="A66:A70"/>
    <mergeCell ref="B66:B70"/>
    <mergeCell ref="C66:C70"/>
    <mergeCell ref="D66:D70"/>
    <mergeCell ref="E66:E70"/>
    <mergeCell ref="F66:F69"/>
    <mergeCell ref="G59:G61"/>
    <mergeCell ref="F62:H62"/>
    <mergeCell ref="A63:A65"/>
    <mergeCell ref="B63:B65"/>
    <mergeCell ref="C63:C65"/>
    <mergeCell ref="D63:D65"/>
    <mergeCell ref="E63:E65"/>
    <mergeCell ref="F65:H65"/>
    <mergeCell ref="C57:H57"/>
    <mergeCell ref="C58:M58"/>
    <mergeCell ref="A59:A62"/>
    <mergeCell ref="B59:B62"/>
    <mergeCell ref="C59:C62"/>
    <mergeCell ref="D59:D62"/>
    <mergeCell ref="E59:E62"/>
    <mergeCell ref="F59:F61"/>
    <mergeCell ref="F63:F64"/>
    <mergeCell ref="G63:G64"/>
    <mergeCell ref="D54:D56"/>
    <mergeCell ref="F56:H56"/>
    <mergeCell ref="F49:H49"/>
    <mergeCell ref="C50:H50"/>
    <mergeCell ref="B51:H51"/>
    <mergeCell ref="B52:M52"/>
    <mergeCell ref="C53:M53"/>
    <mergeCell ref="A46:A49"/>
    <mergeCell ref="B46:B49"/>
    <mergeCell ref="C46:C49"/>
    <mergeCell ref="D46:D49"/>
    <mergeCell ref="E46:E49"/>
    <mergeCell ref="G54:G55"/>
    <mergeCell ref="F54:F55"/>
    <mergeCell ref="E55:E56"/>
    <mergeCell ref="F46:F48"/>
    <mergeCell ref="G46:G48"/>
    <mergeCell ref="A54:A56"/>
    <mergeCell ref="B54:B56"/>
    <mergeCell ref="C54:C56"/>
    <mergeCell ref="A31:A33"/>
    <mergeCell ref="A44:A45"/>
    <mergeCell ref="B44:B45"/>
    <mergeCell ref="C44:C45"/>
    <mergeCell ref="D44:D45"/>
    <mergeCell ref="E44:E45"/>
    <mergeCell ref="F45:H45"/>
    <mergeCell ref="A42:A43"/>
    <mergeCell ref="B42:B43"/>
    <mergeCell ref="C42:C43"/>
    <mergeCell ref="D42:D43"/>
    <mergeCell ref="E42:E43"/>
    <mergeCell ref="F43:H43"/>
    <mergeCell ref="E38:E39"/>
    <mergeCell ref="B40:B41"/>
    <mergeCell ref="C40:C41"/>
    <mergeCell ref="D40:D41"/>
    <mergeCell ref="E40:E41"/>
    <mergeCell ref="F41:H41"/>
    <mergeCell ref="C29:H29"/>
    <mergeCell ref="C30:M30"/>
    <mergeCell ref="F33:H33"/>
    <mergeCell ref="G31:G32"/>
    <mergeCell ref="F31:F32"/>
    <mergeCell ref="E31:E33"/>
    <mergeCell ref="D31:D33"/>
    <mergeCell ref="C31:C33"/>
    <mergeCell ref="B31:B33"/>
    <mergeCell ref="A21:A22"/>
    <mergeCell ref="B21:B22"/>
    <mergeCell ref="C21:C22"/>
    <mergeCell ref="D21:D22"/>
    <mergeCell ref="E21:E22"/>
    <mergeCell ref="F22:H22"/>
    <mergeCell ref="A23:A24"/>
    <mergeCell ref="B23:B24"/>
    <mergeCell ref="C23:C24"/>
    <mergeCell ref="D23:D24"/>
    <mergeCell ref="E23:E24"/>
    <mergeCell ref="F24:H24"/>
    <mergeCell ref="A19:A20"/>
    <mergeCell ref="B19:B20"/>
    <mergeCell ref="C19:C20"/>
    <mergeCell ref="D19:D20"/>
    <mergeCell ref="E19:E20"/>
    <mergeCell ref="F20:H20"/>
    <mergeCell ref="A17:A18"/>
    <mergeCell ref="B17:B18"/>
    <mergeCell ref="C17:C18"/>
    <mergeCell ref="D17:D18"/>
    <mergeCell ref="E17:E18"/>
    <mergeCell ref="F18:H18"/>
    <mergeCell ref="G12:G13"/>
    <mergeCell ref="F14:H14"/>
    <mergeCell ref="A15:A16"/>
    <mergeCell ref="B15:B16"/>
    <mergeCell ref="C15:C16"/>
    <mergeCell ref="D15:D16"/>
    <mergeCell ref="E15:E16"/>
    <mergeCell ref="F16:H16"/>
    <mergeCell ref="A12:A14"/>
    <mergeCell ref="B12:B14"/>
    <mergeCell ref="C12:C14"/>
    <mergeCell ref="D12:D14"/>
    <mergeCell ref="E12:E14"/>
    <mergeCell ref="F12:F13"/>
    <mergeCell ref="A6:M6"/>
    <mergeCell ref="A7:M7"/>
    <mergeCell ref="B8:M8"/>
    <mergeCell ref="C9:M9"/>
    <mergeCell ref="A10:A11"/>
    <mergeCell ref="B10:B11"/>
    <mergeCell ref="C10:C11"/>
    <mergeCell ref="D10:D11"/>
    <mergeCell ref="E10:E11"/>
    <mergeCell ref="F11:H11"/>
    <mergeCell ref="I1:J1"/>
    <mergeCell ref="A2:M2"/>
    <mergeCell ref="A3:H3"/>
    <mergeCell ref="G4:G5"/>
    <mergeCell ref="H4:H5"/>
    <mergeCell ref="I4:J4"/>
    <mergeCell ref="A4:A5"/>
    <mergeCell ref="B4:B5"/>
    <mergeCell ref="C4:C5"/>
    <mergeCell ref="D4:D5"/>
    <mergeCell ref="E4:E5"/>
    <mergeCell ref="F4:F5"/>
    <mergeCell ref="L1:M1"/>
    <mergeCell ref="M4:M5"/>
    <mergeCell ref="L4:L5"/>
    <mergeCell ref="K4:K5"/>
    <mergeCell ref="A25:A28"/>
    <mergeCell ref="B25:B28"/>
    <mergeCell ref="C25:C28"/>
    <mergeCell ref="D25:D28"/>
    <mergeCell ref="E25:E28"/>
    <mergeCell ref="F25:F27"/>
    <mergeCell ref="G25:G27"/>
    <mergeCell ref="F28:H28"/>
    <mergeCell ref="B108:B111"/>
    <mergeCell ref="A108:A111"/>
    <mergeCell ref="F37:H37"/>
    <mergeCell ref="A38:A39"/>
    <mergeCell ref="B38:B39"/>
    <mergeCell ref="C38:C39"/>
    <mergeCell ref="D38:D39"/>
    <mergeCell ref="F39:H39"/>
    <mergeCell ref="A34:A37"/>
    <mergeCell ref="B34:B37"/>
    <mergeCell ref="C34:C37"/>
    <mergeCell ref="D34:D37"/>
    <mergeCell ref="E34:E37"/>
    <mergeCell ref="F34:F36"/>
    <mergeCell ref="G34:G36"/>
    <mergeCell ref="A40:A41"/>
  </mergeCells>
  <printOptions horizontalCentered="1"/>
  <pageMargins left="0.23622047244094491" right="0.23622047244094491" top="0.59055118110236227" bottom="0.59055118110236227" header="0.31496062992125984" footer="0.31496062992125984"/>
  <pageSetup paperSize="9" fitToHeight="17" orientation="landscape" cellComments="asDisplayed" useFirstPageNumber="1" r:id="rId1"/>
  <headerFooter scaleWithDoc="0">
    <oddHeader>&amp;C&amp;P&amp;R3 programa</oddHeader>
    <oddFooter>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0"/>
  <sheetViews>
    <sheetView topLeftCell="A8" workbookViewId="0">
      <selection activeCell="M42" sqref="M42"/>
    </sheetView>
  </sheetViews>
  <sheetFormatPr defaultRowHeight="14.4" x14ac:dyDescent="0.3"/>
  <cols>
    <col min="2" max="2" width="25.88671875" customWidth="1"/>
  </cols>
  <sheetData>
    <row r="1" spans="1:9" ht="15" thickBot="1" x14ac:dyDescent="0.35"/>
    <row r="2" spans="1:9" ht="38.25" customHeight="1" thickBot="1" x14ac:dyDescent="0.35">
      <c r="A2" t="s">
        <v>144</v>
      </c>
      <c r="B2" s="140" t="s">
        <v>41</v>
      </c>
      <c r="C2" s="141"/>
      <c r="D2" s="141"/>
      <c r="E2" s="141"/>
      <c r="F2" s="141"/>
      <c r="G2" s="141"/>
      <c r="H2" s="142"/>
    </row>
    <row r="4" spans="1:9" ht="68.25" customHeight="1" x14ac:dyDescent="0.3">
      <c r="B4" s="139" t="s">
        <v>145</v>
      </c>
      <c r="C4" s="139"/>
      <c r="D4" s="139"/>
      <c r="E4" s="139"/>
      <c r="F4" s="139"/>
      <c r="G4" s="139"/>
      <c r="H4" s="139"/>
    </row>
    <row r="5" spans="1:9" ht="15" thickBot="1" x14ac:dyDescent="0.35"/>
    <row r="6" spans="1:9" ht="15.75" customHeight="1" thickBot="1" x14ac:dyDescent="0.35">
      <c r="A6" t="s">
        <v>146</v>
      </c>
      <c r="B6" s="140" t="s">
        <v>61</v>
      </c>
      <c r="C6" s="141"/>
      <c r="D6" s="141"/>
      <c r="E6" s="141"/>
      <c r="F6" s="141"/>
      <c r="G6" s="141"/>
      <c r="H6" s="142"/>
    </row>
    <row r="8" spans="1:9" ht="131.25" customHeight="1" x14ac:dyDescent="0.3">
      <c r="B8" s="139" t="s">
        <v>147</v>
      </c>
      <c r="C8" s="139"/>
      <c r="D8" s="139"/>
      <c r="E8" s="139"/>
      <c r="F8" s="139"/>
      <c r="G8" s="139"/>
      <c r="H8" s="139"/>
    </row>
    <row r="9" spans="1:9" ht="15" thickBot="1" x14ac:dyDescent="0.35"/>
    <row r="10" spans="1:9" ht="15.75" customHeight="1" thickBot="1" x14ac:dyDescent="0.35">
      <c r="A10" t="s">
        <v>148</v>
      </c>
      <c r="B10" s="140" t="s">
        <v>66</v>
      </c>
      <c r="C10" s="141"/>
      <c r="D10" s="141"/>
      <c r="E10" s="141"/>
      <c r="F10" s="141"/>
      <c r="G10" s="141"/>
      <c r="H10" s="142"/>
    </row>
    <row r="12" spans="1:9" ht="48" customHeight="1" x14ac:dyDescent="0.3">
      <c r="B12" s="139" t="s">
        <v>149</v>
      </c>
      <c r="C12" s="139"/>
      <c r="D12" s="139"/>
      <c r="E12" s="139"/>
      <c r="F12" s="139"/>
      <c r="G12" s="139"/>
      <c r="H12" s="139"/>
    </row>
    <row r="13" spans="1:9" ht="15" thickBot="1" x14ac:dyDescent="0.35"/>
    <row r="14" spans="1:9" ht="15.75" customHeight="1" thickBot="1" x14ac:dyDescent="0.35">
      <c r="A14" t="s">
        <v>150</v>
      </c>
      <c r="B14" s="140" t="s">
        <v>151</v>
      </c>
      <c r="C14" s="141"/>
      <c r="D14" s="141"/>
      <c r="E14" s="141"/>
      <c r="F14" s="141"/>
      <c r="G14" s="141"/>
      <c r="H14" s="142"/>
    </row>
    <row r="16" spans="1:9" x14ac:dyDescent="0.3">
      <c r="B16" s="50"/>
      <c r="C16" s="50"/>
      <c r="D16" s="50"/>
      <c r="E16" s="50"/>
      <c r="F16" s="50"/>
      <c r="G16" t="s">
        <v>152</v>
      </c>
      <c r="H16" t="s">
        <v>153</v>
      </c>
      <c r="I16" t="s">
        <v>154</v>
      </c>
    </row>
    <row r="17" spans="2:10" x14ac:dyDescent="0.3">
      <c r="B17" s="78" t="s">
        <v>99</v>
      </c>
      <c r="C17" s="98">
        <v>19</v>
      </c>
      <c r="D17" s="39" t="s">
        <v>81</v>
      </c>
      <c r="E17" s="39" t="s">
        <v>100</v>
      </c>
      <c r="F17" s="39" t="s">
        <v>25</v>
      </c>
      <c r="G17" s="4">
        <f>103.1</f>
        <v>103.1</v>
      </c>
      <c r="H17" s="4">
        <v>41.6</v>
      </c>
      <c r="I17" s="4">
        <v>41.6</v>
      </c>
      <c r="J17" s="30" t="s">
        <v>155</v>
      </c>
    </row>
    <row r="18" spans="2:10" x14ac:dyDescent="0.3">
      <c r="B18" s="78"/>
      <c r="C18" s="98"/>
      <c r="D18" s="63" t="s">
        <v>26</v>
      </c>
      <c r="E18" s="63"/>
      <c r="F18" s="63"/>
      <c r="G18" s="13">
        <f>SUM(G17)</f>
        <v>103.1</v>
      </c>
      <c r="H18" s="13">
        <f>SUM(H17)</f>
        <v>41.6</v>
      </c>
      <c r="I18" s="13">
        <f>SUM(I17)</f>
        <v>41.6</v>
      </c>
      <c r="J18" s="1"/>
    </row>
    <row r="19" spans="2:10" ht="21" customHeight="1" x14ac:dyDescent="0.3">
      <c r="B19" s="78" t="s">
        <v>101</v>
      </c>
      <c r="C19" s="98">
        <v>20</v>
      </c>
      <c r="D19" s="39" t="s">
        <v>81</v>
      </c>
      <c r="E19" s="39" t="s">
        <v>102</v>
      </c>
      <c r="F19" s="39" t="s">
        <v>25</v>
      </c>
      <c r="G19" s="34">
        <f>134.5+2+6</f>
        <v>142.5</v>
      </c>
      <c r="H19" s="34">
        <v>67.5</v>
      </c>
      <c r="I19" s="34">
        <v>67.5</v>
      </c>
      <c r="J19" s="30" t="s">
        <v>156</v>
      </c>
    </row>
    <row r="20" spans="2:10" x14ac:dyDescent="0.3">
      <c r="B20" s="78"/>
      <c r="C20" s="98"/>
      <c r="D20" s="63" t="s">
        <v>26</v>
      </c>
      <c r="E20" s="63"/>
      <c r="F20" s="63"/>
      <c r="G20" s="13">
        <f>SUM(G19)</f>
        <v>142.5</v>
      </c>
      <c r="H20" s="13">
        <f>SUM(H19)</f>
        <v>67.5</v>
      </c>
      <c r="I20" s="13">
        <f>SUM(I19)</f>
        <v>67.5</v>
      </c>
      <c r="J20" s="1"/>
    </row>
    <row r="21" spans="2:10" x14ac:dyDescent="0.3">
      <c r="B21" s="78" t="s">
        <v>103</v>
      </c>
      <c r="C21" s="98">
        <v>21</v>
      </c>
      <c r="D21" s="39" t="s">
        <v>81</v>
      </c>
      <c r="E21" s="39" t="s">
        <v>104</v>
      </c>
      <c r="F21" s="39" t="s">
        <v>25</v>
      </c>
      <c r="G21" s="34">
        <f>223.2-50+10-4</f>
        <v>179.2</v>
      </c>
      <c r="H21" s="34">
        <v>88.3</v>
      </c>
      <c r="I21" s="34">
        <v>88.3</v>
      </c>
      <c r="J21" s="30" t="s">
        <v>157</v>
      </c>
    </row>
    <row r="22" spans="2:10" x14ac:dyDescent="0.3">
      <c r="B22" s="78"/>
      <c r="C22" s="98"/>
      <c r="D22" s="63" t="s">
        <v>26</v>
      </c>
      <c r="E22" s="63"/>
      <c r="F22" s="63"/>
      <c r="G22" s="13">
        <f>SUM(G21)</f>
        <v>179.2</v>
      </c>
      <c r="H22" s="13">
        <f>SUM(H21)</f>
        <v>88.3</v>
      </c>
      <c r="I22" s="13">
        <f>SUM(I21)</f>
        <v>88.3</v>
      </c>
      <c r="J22" s="1"/>
    </row>
    <row r="23" spans="2:10" x14ac:dyDescent="0.3">
      <c r="B23" s="78" t="s">
        <v>105</v>
      </c>
      <c r="C23" s="98">
        <v>22</v>
      </c>
      <c r="D23" s="39" t="s">
        <v>81</v>
      </c>
      <c r="E23" s="39" t="s">
        <v>106</v>
      </c>
      <c r="F23" s="39" t="s">
        <v>25</v>
      </c>
      <c r="G23" s="4">
        <f>129.2</f>
        <v>129.19999999999999</v>
      </c>
      <c r="H23" s="4">
        <v>64</v>
      </c>
      <c r="I23" s="4">
        <v>64</v>
      </c>
      <c r="J23" s="30" t="s">
        <v>158</v>
      </c>
    </row>
    <row r="24" spans="2:10" x14ac:dyDescent="0.3">
      <c r="B24" s="78"/>
      <c r="C24" s="98"/>
      <c r="D24" s="104" t="s">
        <v>26</v>
      </c>
      <c r="E24" s="104"/>
      <c r="F24" s="104"/>
      <c r="G24" s="18">
        <f>SUM(G23)</f>
        <v>129.19999999999999</v>
      </c>
      <c r="H24" s="18">
        <f>SUM(H23)</f>
        <v>64</v>
      </c>
      <c r="I24" s="18">
        <f>SUM(I23)</f>
        <v>64</v>
      </c>
      <c r="J24" s="1"/>
    </row>
    <row r="25" spans="2:10" x14ac:dyDescent="0.3">
      <c r="B25" s="59" t="s">
        <v>107</v>
      </c>
      <c r="C25" s="109">
        <v>23</v>
      </c>
      <c r="D25" s="41" t="s">
        <v>81</v>
      </c>
      <c r="E25" s="41" t="s">
        <v>108</v>
      </c>
      <c r="F25" s="41" t="s">
        <v>25</v>
      </c>
      <c r="G25" s="24">
        <f>677.3-67+50</f>
        <v>660.3</v>
      </c>
      <c r="H25" s="24">
        <v>494.6</v>
      </c>
      <c r="I25" s="24">
        <v>494.6</v>
      </c>
      <c r="J25" s="30" t="s">
        <v>159</v>
      </c>
    </row>
    <row r="26" spans="2:10" x14ac:dyDescent="0.3">
      <c r="B26" s="59"/>
      <c r="C26" s="109"/>
      <c r="D26" s="104" t="s">
        <v>26</v>
      </c>
      <c r="E26" s="104"/>
      <c r="F26" s="104"/>
      <c r="G26" s="18">
        <f>SUM(G25)</f>
        <v>660.3</v>
      </c>
      <c r="H26" s="18">
        <f>SUM(H25)</f>
        <v>494.6</v>
      </c>
      <c r="I26" s="18">
        <f>SUM(I25)</f>
        <v>494.6</v>
      </c>
      <c r="J26" s="1"/>
    </row>
    <row r="27" spans="2:10" x14ac:dyDescent="0.3">
      <c r="B27" s="78" t="s">
        <v>109</v>
      </c>
      <c r="C27" s="98">
        <v>24</v>
      </c>
      <c r="D27" s="39" t="s">
        <v>81</v>
      </c>
      <c r="E27" s="39" t="s">
        <v>110</v>
      </c>
      <c r="F27" s="39" t="s">
        <v>25</v>
      </c>
      <c r="G27" s="4">
        <f>98.9</f>
        <v>98.9</v>
      </c>
      <c r="H27" s="4">
        <v>43.4</v>
      </c>
      <c r="I27" s="4">
        <v>43.4</v>
      </c>
      <c r="J27" s="1" t="s">
        <v>160</v>
      </c>
    </row>
    <row r="28" spans="2:10" x14ac:dyDescent="0.3">
      <c r="B28" s="78"/>
      <c r="C28" s="98"/>
      <c r="D28" s="63" t="s">
        <v>26</v>
      </c>
      <c r="E28" s="63"/>
      <c r="F28" s="63"/>
      <c r="G28" s="13">
        <f>SUM(G27)</f>
        <v>98.9</v>
      </c>
      <c r="H28" s="13">
        <f>SUM(H27)</f>
        <v>43.4</v>
      </c>
      <c r="I28" s="13">
        <f>SUM(I27)</f>
        <v>43.4</v>
      </c>
      <c r="J28" s="1"/>
    </row>
    <row r="29" spans="2:10" x14ac:dyDescent="0.3">
      <c r="B29" s="78" t="s">
        <v>111</v>
      </c>
      <c r="C29" s="98">
        <v>25</v>
      </c>
      <c r="D29" s="39" t="s">
        <v>81</v>
      </c>
      <c r="E29" s="39" t="s">
        <v>112</v>
      </c>
      <c r="F29" s="39" t="s">
        <v>25</v>
      </c>
      <c r="G29" s="4">
        <f>182.5</f>
        <v>182.5</v>
      </c>
      <c r="H29" s="4">
        <v>120.5</v>
      </c>
      <c r="I29" s="4">
        <v>120.5</v>
      </c>
      <c r="J29" s="1" t="s">
        <v>161</v>
      </c>
    </row>
    <row r="30" spans="2:10" x14ac:dyDescent="0.3">
      <c r="B30" s="78"/>
      <c r="C30" s="98"/>
      <c r="D30" s="63" t="s">
        <v>26</v>
      </c>
      <c r="E30" s="63"/>
      <c r="F30" s="63"/>
      <c r="G30" s="13">
        <f>SUM(G29)</f>
        <v>182.5</v>
      </c>
      <c r="H30" s="13">
        <f>SUM(H29)</f>
        <v>120.5</v>
      </c>
      <c r="I30" s="13">
        <f>SUM(I29)</f>
        <v>120.5</v>
      </c>
      <c r="J30" s="1"/>
    </row>
    <row r="31" spans="2:10" x14ac:dyDescent="0.3">
      <c r="B31" s="78" t="s">
        <v>113</v>
      </c>
      <c r="C31" s="98">
        <v>26</v>
      </c>
      <c r="D31" s="98" t="s">
        <v>81</v>
      </c>
      <c r="E31" s="98" t="s">
        <v>114</v>
      </c>
      <c r="F31" s="39" t="s">
        <v>25</v>
      </c>
      <c r="G31" s="4">
        <f>303.5-36+12</f>
        <v>279.5</v>
      </c>
      <c r="H31" s="4">
        <v>200.3</v>
      </c>
      <c r="I31" s="4">
        <v>200.3</v>
      </c>
      <c r="J31" s="30" t="s">
        <v>162</v>
      </c>
    </row>
    <row r="32" spans="2:10" x14ac:dyDescent="0.3">
      <c r="B32" s="78"/>
      <c r="C32" s="98"/>
      <c r="D32" s="98"/>
      <c r="E32" s="98"/>
      <c r="F32" s="39" t="s">
        <v>115</v>
      </c>
      <c r="G32" s="4">
        <v>10</v>
      </c>
      <c r="H32" s="4">
        <v>10</v>
      </c>
      <c r="I32" s="4">
        <v>10</v>
      </c>
      <c r="J32" s="1"/>
    </row>
    <row r="33" spans="2:10" x14ac:dyDescent="0.3">
      <c r="B33" s="78"/>
      <c r="C33" s="98"/>
      <c r="D33" s="63" t="s">
        <v>26</v>
      </c>
      <c r="E33" s="63"/>
      <c r="F33" s="63"/>
      <c r="G33" s="13">
        <f>SUM(G31:G32)</f>
        <v>289.5</v>
      </c>
      <c r="H33" s="13">
        <f>SUM(H31:H32)</f>
        <v>210.3</v>
      </c>
      <c r="I33" s="13">
        <f>SUM(I31:I32)</f>
        <v>210.3</v>
      </c>
      <c r="J33" s="1"/>
    </row>
    <row r="34" spans="2:10" x14ac:dyDescent="0.3">
      <c r="B34" s="78" t="s">
        <v>116</v>
      </c>
      <c r="C34" s="98">
        <v>27</v>
      </c>
      <c r="D34" s="39" t="s">
        <v>81</v>
      </c>
      <c r="E34" s="39" t="s">
        <v>117</v>
      </c>
      <c r="F34" s="39" t="s">
        <v>25</v>
      </c>
      <c r="G34" s="34">
        <v>140.4</v>
      </c>
      <c r="H34" s="34">
        <v>73.3</v>
      </c>
      <c r="I34" s="34">
        <v>73.3</v>
      </c>
      <c r="J34" s="1" t="s">
        <v>163</v>
      </c>
    </row>
    <row r="35" spans="2:10" x14ac:dyDescent="0.3">
      <c r="B35" s="78"/>
      <c r="C35" s="98"/>
      <c r="D35" s="63" t="s">
        <v>26</v>
      </c>
      <c r="E35" s="63"/>
      <c r="F35" s="63"/>
      <c r="G35" s="13">
        <f>SUM(G34)</f>
        <v>140.4</v>
      </c>
      <c r="H35" s="13">
        <f>SUM(H34)</f>
        <v>73.3</v>
      </c>
      <c r="I35" s="13">
        <f>SUM(I34)</f>
        <v>73.3</v>
      </c>
      <c r="J35" s="1"/>
    </row>
    <row r="36" spans="2:10" x14ac:dyDescent="0.3">
      <c r="B36" s="78" t="s">
        <v>118</v>
      </c>
      <c r="C36" s="98">
        <v>28</v>
      </c>
      <c r="D36" s="39" t="s">
        <v>81</v>
      </c>
      <c r="E36" s="39" t="s">
        <v>119</v>
      </c>
      <c r="F36" s="39" t="s">
        <v>25</v>
      </c>
      <c r="G36" s="4">
        <f>180-20+10</f>
        <v>170</v>
      </c>
      <c r="H36" s="4">
        <v>90</v>
      </c>
      <c r="I36" s="4">
        <v>90</v>
      </c>
      <c r="J36" s="30" t="s">
        <v>164</v>
      </c>
    </row>
    <row r="37" spans="2:10" x14ac:dyDescent="0.3">
      <c r="B37" s="78"/>
      <c r="C37" s="98"/>
      <c r="D37" s="63" t="s">
        <v>26</v>
      </c>
      <c r="E37" s="63"/>
      <c r="F37" s="63"/>
      <c r="G37" s="13">
        <f>SUM(G36)</f>
        <v>170</v>
      </c>
      <c r="H37" s="13">
        <f>SUM(H36)</f>
        <v>90</v>
      </c>
      <c r="I37" s="13">
        <f>SUM(I36)</f>
        <v>90</v>
      </c>
      <c r="J37" s="1"/>
    </row>
    <row r="38" spans="2:10" x14ac:dyDescent="0.3">
      <c r="B38" s="78" t="s">
        <v>120</v>
      </c>
      <c r="C38" s="98">
        <v>29</v>
      </c>
      <c r="D38" s="39" t="s">
        <v>81</v>
      </c>
      <c r="E38" s="39" t="s">
        <v>121</v>
      </c>
      <c r="F38" s="39" t="s">
        <v>25</v>
      </c>
      <c r="G38" s="4">
        <f>180-42+2</f>
        <v>140</v>
      </c>
      <c r="H38" s="4">
        <v>70</v>
      </c>
      <c r="I38" s="4">
        <v>70</v>
      </c>
      <c r="J38" s="30" t="s">
        <v>165</v>
      </c>
    </row>
    <row r="39" spans="2:10" x14ac:dyDescent="0.3">
      <c r="B39" s="78"/>
      <c r="C39" s="98"/>
      <c r="D39" s="63" t="s">
        <v>26</v>
      </c>
      <c r="E39" s="63"/>
      <c r="F39" s="63"/>
      <c r="G39" s="13">
        <f>SUM(G38)</f>
        <v>140</v>
      </c>
      <c r="H39" s="13">
        <f>SUM(H38)</f>
        <v>70</v>
      </c>
      <c r="I39" s="13">
        <f>SUM(I38)</f>
        <v>70</v>
      </c>
      <c r="J39" s="1"/>
    </row>
    <row r="40" spans="2:10" ht="22.8" x14ac:dyDescent="0.4">
      <c r="B40" s="33" t="s">
        <v>122</v>
      </c>
      <c r="C40" s="32"/>
      <c r="D40" s="35"/>
      <c r="E40" s="35"/>
      <c r="F40" s="35"/>
      <c r="G40" s="18">
        <f>SUM(G39,G37,G35,G33,G30,G28,G26,G24,G22,G20,G18)</f>
        <v>2235.6</v>
      </c>
      <c r="H40" s="18">
        <f t="shared" ref="H40:I40" si="0">SUM(H39,H37,H35,H33,H30,H28,H26,H24,H22,H20,H18)</f>
        <v>1363.4999999999998</v>
      </c>
      <c r="I40" s="18">
        <f t="shared" si="0"/>
        <v>1363.4999999999998</v>
      </c>
      <c r="J40" s="31" t="s">
        <v>166</v>
      </c>
    </row>
  </sheetData>
  <mergeCells count="42">
    <mergeCell ref="B38:B39"/>
    <mergeCell ref="C38:C39"/>
    <mergeCell ref="D39:F39"/>
    <mergeCell ref="B34:B35"/>
    <mergeCell ref="C34:C35"/>
    <mergeCell ref="D35:F35"/>
    <mergeCell ref="B36:B37"/>
    <mergeCell ref="C36:C37"/>
    <mergeCell ref="D37:F37"/>
    <mergeCell ref="B29:B30"/>
    <mergeCell ref="C29:C30"/>
    <mergeCell ref="D30:F30"/>
    <mergeCell ref="B31:B33"/>
    <mergeCell ref="C31:C33"/>
    <mergeCell ref="D31:D32"/>
    <mergeCell ref="E31:E32"/>
    <mergeCell ref="D33:F33"/>
    <mergeCell ref="B25:B26"/>
    <mergeCell ref="C25:C26"/>
    <mergeCell ref="D26:F26"/>
    <mergeCell ref="B27:B28"/>
    <mergeCell ref="C27:C28"/>
    <mergeCell ref="D28:F28"/>
    <mergeCell ref="B21:B22"/>
    <mergeCell ref="C21:C22"/>
    <mergeCell ref="D22:F22"/>
    <mergeCell ref="B23:B24"/>
    <mergeCell ref="C23:C24"/>
    <mergeCell ref="D24:F24"/>
    <mergeCell ref="B14:H14"/>
    <mergeCell ref="B17:B18"/>
    <mergeCell ref="C17:C18"/>
    <mergeCell ref="D18:F18"/>
    <mergeCell ref="B19:B20"/>
    <mergeCell ref="C19:C20"/>
    <mergeCell ref="D20:F20"/>
    <mergeCell ref="B12:H12"/>
    <mergeCell ref="B2:H2"/>
    <mergeCell ref="B4:H4"/>
    <mergeCell ref="B6:H6"/>
    <mergeCell ref="B8:H8"/>
    <mergeCell ref="B10:H1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119a47f-a1ee-4a22-aed0-d526b74a3a21" xsi:nil="true"/>
    <lcf76f155ced4ddcb4097134ff3c332f xmlns="c1735d09-ccc3-416e-be48-3def7266d96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C58D5FAAB477BF468E1B678AF7DA70DA" ma:contentTypeVersion="12" ma:contentTypeDescription="Kurkite naują dokumentą." ma:contentTypeScope="" ma:versionID="03e7edafbf0a697f98b63d2021da1fd8">
  <xsd:schema xmlns:xsd="http://www.w3.org/2001/XMLSchema" xmlns:xs="http://www.w3.org/2001/XMLSchema" xmlns:p="http://schemas.microsoft.com/office/2006/metadata/properties" xmlns:ns2="c1735d09-ccc3-416e-be48-3def7266d969" xmlns:ns3="3119a47f-a1ee-4a22-aed0-d526b74a3a21" targetNamespace="http://schemas.microsoft.com/office/2006/metadata/properties" ma:root="true" ma:fieldsID="8eb89a94036ea7e3f3f082a0c18f1d02" ns2:_="" ns3:_="">
    <xsd:import namespace="c1735d09-ccc3-416e-be48-3def7266d969"/>
    <xsd:import namespace="3119a47f-a1ee-4a22-aed0-d526b74a3a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735d09-ccc3-416e-be48-3def7266d9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Vaizdų žymės" ma:readOnly="false" ma:fieldId="{5cf76f15-5ced-4ddc-b409-7134ff3c332f}" ma:taxonomyMulti="true" ma:sspId="38eb848d-185e-46c3-aee5-c3b30c0804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19a47f-a1ee-4a22-aed0-d526b74a3a2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dbc5b14c-4918-421c-9526-fbd0b53f1251}" ma:internalName="TaxCatchAll" ma:showField="CatchAllData" ma:web="3119a47f-a1ee-4a22-aed0-d526b74a3a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F4D40D-32A5-43DF-817A-01EA8FD9148E}">
  <ds:schemaRefs>
    <ds:schemaRef ds:uri="http://schemas.microsoft.com/office/2006/metadata/properties"/>
    <ds:schemaRef ds:uri="http://schemas.microsoft.com/office/infopath/2007/PartnerControls"/>
    <ds:schemaRef ds:uri="3119a47f-a1ee-4a22-aed0-d526b74a3a21"/>
    <ds:schemaRef ds:uri="c1735d09-ccc3-416e-be48-3def7266d969"/>
  </ds:schemaRefs>
</ds:datastoreItem>
</file>

<file path=customXml/itemProps2.xml><?xml version="1.0" encoding="utf-8"?>
<ds:datastoreItem xmlns:ds="http://schemas.openxmlformats.org/officeDocument/2006/customXml" ds:itemID="{5ED2B36A-94C6-4270-9C21-82D18D2EEF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735d09-ccc3-416e-be48-3def7266d969"/>
    <ds:schemaRef ds:uri="3119a47f-a1ee-4a22-aed0-d526b74a3a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086C8F-E769-45F5-98F0-52268BC077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2</vt:i4>
      </vt:variant>
    </vt:vector>
  </HeadingPairs>
  <TitlesOfParts>
    <vt:vector size="4" baseType="lpstr">
      <vt:lpstr>3 programa</vt:lpstr>
      <vt:lpstr>PRIEMONIŲ DETALIZACIJA</vt:lpstr>
      <vt:lpstr>'3 programa'!Print_Area</vt:lpstr>
      <vt:lpstr>'3 programa'!Print_Titles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Mindaugas Šatkus</dc:creator>
  <cp:keywords/>
  <dc:description/>
  <cp:lastModifiedBy>Vaida Čedavičienė</cp:lastModifiedBy>
  <cp:revision/>
  <cp:lastPrinted>2023-01-24T08:59:17Z</cp:lastPrinted>
  <dcterms:created xsi:type="dcterms:W3CDTF">2022-01-26T09:50:46Z</dcterms:created>
  <dcterms:modified xsi:type="dcterms:W3CDTF">2023-09-13T10:52:19Z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0x010100C58D5FAAB477BF468E1B678AF7DA70DA</vt:lpwstr>
  </property>
  <property fmtid="{D5CDD505-2E9C-101B-9397-08002B2CF9AE}" pid="3" name="MediaServiceImageTags">
    <vt:lpwstr/>
  </property>
</Properties>
</file>